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vide-my.sharepoint.com/personal/baiba_jakobsone_kem_gov_lv/Documents/Desktop/Mājaslapai informācijai/līgumi_SKREBE/"/>
    </mc:Choice>
  </mc:AlternateContent>
  <xr:revisionPtr revIDLastSave="0" documentId="8_{A1574ADA-8FAC-4987-AEB0-3D3220D65656}" xr6:coauthVersionLast="47" xr6:coauthVersionMax="47" xr10:uidLastSave="{00000000-0000-0000-0000-000000000000}"/>
  <bookViews>
    <workbookView xWindow="-110" yWindow="-110" windowWidth="19420" windowHeight="10420" tabRatio="458" activeTab="2" xr2:uid="{00000000-000D-0000-FFFF-FFFF00000000}"/>
  </bookViews>
  <sheets>
    <sheet name="P2_Finansējums_2023" sheetId="14" r:id="rId1"/>
    <sheet name="netiešās izmaksas" sheetId="16" r:id="rId2"/>
    <sheet name="Izmaksas" sheetId="2" r:id="rId3"/>
    <sheet name="Stundas_EKII" sheetId="13" r:id="rId4"/>
    <sheet name="Stundas_konkursi" sheetId="8" r:id="rId5"/>
    <sheet name="Stundas_KPFI" sheetId="15" r:id="rId6"/>
  </sheets>
  <definedNames>
    <definedName name="_xlnm._FilterDatabase" localSheetId="0" hidden="1">P2_Finansējums_2023!$C$7:$C$43</definedName>
    <definedName name="_xlnm.Print_Area" localSheetId="2">Izmaksas!$A$1:$N$285</definedName>
    <definedName name="_xlnm.Print_Area" localSheetId="3">Stundas_EKII!$A$1:$P$39</definedName>
    <definedName name="_xlnm.Print_Area" localSheetId="4">Stundas_konkursi!$A$1:$E$55</definedName>
    <definedName name="_xlnm.Print_Area" localSheetId="5">Stundas_KPFI!$A$1:$P$33</definedName>
    <definedName name="_xlnm.Print_Titles" localSheetId="5">Stundas_KPFI!$A:$B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83" i="2" l="1"/>
  <c r="E43" i="14"/>
  <c r="M32" i="2"/>
  <c r="L32" i="2"/>
  <c r="K32" i="2"/>
  <c r="J32" i="2"/>
  <c r="I32" i="2"/>
  <c r="N22" i="2"/>
  <c r="M22" i="2"/>
  <c r="L22" i="2"/>
  <c r="K22" i="2"/>
  <c r="J22" i="2"/>
  <c r="I22" i="2"/>
  <c r="M31" i="2"/>
  <c r="L31" i="2"/>
  <c r="K31" i="2"/>
  <c r="J31" i="2"/>
  <c r="I31" i="2"/>
  <c r="H31" i="2"/>
  <c r="G31" i="2"/>
  <c r="F31" i="2"/>
  <c r="M21" i="2"/>
  <c r="L21" i="2"/>
  <c r="K21" i="2"/>
  <c r="J21" i="2"/>
  <c r="I21" i="2"/>
  <c r="H21" i="2"/>
  <c r="G21" i="2"/>
  <c r="F21" i="2"/>
  <c r="E31" i="2"/>
  <c r="E21" i="2"/>
  <c r="M30" i="2"/>
  <c r="L30" i="2"/>
  <c r="K30" i="2"/>
  <c r="J30" i="2"/>
  <c r="I30" i="2"/>
  <c r="H30" i="2"/>
  <c r="G30" i="2"/>
  <c r="F30" i="2"/>
  <c r="E30" i="2"/>
  <c r="M20" i="2"/>
  <c r="L20" i="2"/>
  <c r="K20" i="2"/>
  <c r="J20" i="2"/>
  <c r="I20" i="2"/>
  <c r="H20" i="2"/>
  <c r="G20" i="2"/>
  <c r="F20" i="2"/>
  <c r="E20" i="2"/>
  <c r="M29" i="2"/>
  <c r="L29" i="2"/>
  <c r="K29" i="2"/>
  <c r="J29" i="2"/>
  <c r="I29" i="2"/>
  <c r="H29" i="2"/>
  <c r="G29" i="2"/>
  <c r="F29" i="2"/>
  <c r="E29" i="2"/>
  <c r="D29" i="2"/>
  <c r="C29" i="2"/>
  <c r="M19" i="2"/>
  <c r="L19" i="2"/>
  <c r="K19" i="2"/>
  <c r="J19" i="2"/>
  <c r="I19" i="2"/>
  <c r="H19" i="2"/>
  <c r="G19" i="2"/>
  <c r="F19" i="2"/>
  <c r="E19" i="2"/>
  <c r="D19" i="2"/>
  <c r="C19" i="2"/>
  <c r="M28" i="2"/>
  <c r="M36" i="2" s="1"/>
  <c r="L28" i="2"/>
  <c r="K28" i="2"/>
  <c r="J28" i="2"/>
  <c r="I28" i="2"/>
  <c r="H28" i="2"/>
  <c r="G28" i="2"/>
  <c r="F28" i="2"/>
  <c r="E28" i="2"/>
  <c r="D28" i="2"/>
  <c r="C28" i="2"/>
  <c r="B28" i="2"/>
  <c r="M18" i="2"/>
  <c r="L18" i="2"/>
  <c r="K18" i="2"/>
  <c r="J18" i="2"/>
  <c r="I18" i="2"/>
  <c r="H18" i="2"/>
  <c r="G18" i="2"/>
  <c r="F18" i="2"/>
  <c r="E18" i="2"/>
  <c r="D18" i="2"/>
  <c r="C18" i="2"/>
  <c r="B18" i="2"/>
  <c r="D7" i="8"/>
  <c r="D15" i="8"/>
  <c r="P8" i="13"/>
  <c r="O31" i="15"/>
  <c r="L31" i="15"/>
  <c r="F33" i="15"/>
  <c r="C37" i="15" s="1"/>
  <c r="J31" i="15"/>
  <c r="E28" i="15"/>
  <c r="F28" i="15"/>
  <c r="B41" i="13"/>
  <c r="M23" i="2"/>
  <c r="B24" i="2"/>
  <c r="I21" i="13"/>
  <c r="I17" i="13"/>
  <c r="H17" i="13"/>
  <c r="I13" i="13"/>
  <c r="H13" i="13"/>
  <c r="H15" i="13"/>
  <c r="D31" i="13"/>
  <c r="I22" i="13"/>
  <c r="B42" i="13" l="1"/>
  <c r="I15" i="13"/>
  <c r="J13" i="13"/>
  <c r="B234" i="2"/>
  <c r="B216" i="2" s="1"/>
  <c r="M246" i="2"/>
  <c r="N279" i="2"/>
  <c r="N278" i="2"/>
  <c r="N277" i="2"/>
  <c r="N276" i="2"/>
  <c r="N275" i="2"/>
  <c r="N274" i="2"/>
  <c r="M273" i="2"/>
  <c r="L273" i="2"/>
  <c r="K273" i="2"/>
  <c r="J273" i="2"/>
  <c r="I273" i="2"/>
  <c r="H273" i="2"/>
  <c r="G273" i="2"/>
  <c r="F273" i="2"/>
  <c r="E273" i="2"/>
  <c r="D273" i="2"/>
  <c r="C273" i="2"/>
  <c r="B273" i="2"/>
  <c r="N272" i="2"/>
  <c r="N271" i="2"/>
  <c r="N270" i="2"/>
  <c r="M269" i="2"/>
  <c r="L269" i="2"/>
  <c r="K269" i="2"/>
  <c r="J269" i="2"/>
  <c r="I269" i="2"/>
  <c r="H269" i="2"/>
  <c r="G269" i="2"/>
  <c r="F269" i="2"/>
  <c r="E269" i="2"/>
  <c r="D269" i="2"/>
  <c r="C269" i="2"/>
  <c r="B269" i="2"/>
  <c r="N268" i="2"/>
  <c r="N267" i="2"/>
  <c r="N266" i="2"/>
  <c r="N265" i="2"/>
  <c r="N264" i="2"/>
  <c r="N263" i="2"/>
  <c r="M262" i="2"/>
  <c r="L262" i="2"/>
  <c r="K262" i="2"/>
  <c r="J262" i="2"/>
  <c r="I262" i="2"/>
  <c r="H262" i="2"/>
  <c r="G262" i="2"/>
  <c r="F262" i="2"/>
  <c r="E262" i="2"/>
  <c r="D262" i="2"/>
  <c r="C262" i="2"/>
  <c r="B262" i="2"/>
  <c r="N261" i="2"/>
  <c r="M260" i="2"/>
  <c r="L260" i="2"/>
  <c r="K260" i="2"/>
  <c r="J260" i="2"/>
  <c r="I260" i="2"/>
  <c r="H260" i="2"/>
  <c r="G260" i="2"/>
  <c r="F260" i="2"/>
  <c r="E260" i="2"/>
  <c r="D260" i="2"/>
  <c r="C260" i="2"/>
  <c r="B260" i="2"/>
  <c r="N259" i="2"/>
  <c r="N258" i="2"/>
  <c r="N257" i="2"/>
  <c r="N256" i="2"/>
  <c r="M255" i="2"/>
  <c r="L255" i="2"/>
  <c r="K255" i="2"/>
  <c r="J255" i="2"/>
  <c r="I255" i="2"/>
  <c r="H255" i="2"/>
  <c r="G255" i="2"/>
  <c r="F255" i="2"/>
  <c r="E255" i="2"/>
  <c r="D255" i="2"/>
  <c r="C255" i="2"/>
  <c r="B255" i="2"/>
  <c r="N254" i="2"/>
  <c r="N253" i="2"/>
  <c r="M252" i="2"/>
  <c r="L252" i="2"/>
  <c r="K252" i="2"/>
  <c r="J252" i="2"/>
  <c r="I252" i="2"/>
  <c r="H252" i="2"/>
  <c r="G252" i="2"/>
  <c r="F252" i="2"/>
  <c r="E252" i="2"/>
  <c r="D252" i="2"/>
  <c r="C252" i="2"/>
  <c r="B252" i="2"/>
  <c r="N251" i="2"/>
  <c r="N250" i="2"/>
  <c r="M249" i="2"/>
  <c r="L249" i="2"/>
  <c r="K249" i="2"/>
  <c r="J249" i="2"/>
  <c r="I249" i="2"/>
  <c r="H249" i="2"/>
  <c r="G249" i="2"/>
  <c r="F249" i="2"/>
  <c r="E249" i="2"/>
  <c r="D249" i="2"/>
  <c r="C249" i="2"/>
  <c r="B249" i="2"/>
  <c r="M247" i="2"/>
  <c r="L247" i="2"/>
  <c r="K247" i="2"/>
  <c r="J247" i="2"/>
  <c r="I247" i="2"/>
  <c r="H247" i="2"/>
  <c r="G247" i="2"/>
  <c r="F247" i="2"/>
  <c r="E247" i="2"/>
  <c r="D247" i="2"/>
  <c r="C247" i="2"/>
  <c r="B247" i="2"/>
  <c r="L246" i="2"/>
  <c r="K246" i="2"/>
  <c r="J246" i="2"/>
  <c r="I246" i="2"/>
  <c r="H246" i="2"/>
  <c r="G246" i="2"/>
  <c r="F246" i="2"/>
  <c r="E246" i="2"/>
  <c r="D246" i="2"/>
  <c r="C246" i="2"/>
  <c r="B246" i="2"/>
  <c r="N242" i="2"/>
  <c r="N241" i="2"/>
  <c r="N240" i="2"/>
  <c r="N239" i="2"/>
  <c r="N238" i="2"/>
  <c r="N237" i="2"/>
  <c r="M234" i="2"/>
  <c r="L234" i="2"/>
  <c r="K234" i="2"/>
  <c r="J234" i="2"/>
  <c r="I234" i="2"/>
  <c r="H234" i="2"/>
  <c r="H216" i="2" s="1"/>
  <c r="G234" i="2"/>
  <c r="G216" i="2" s="1"/>
  <c r="F234" i="2"/>
  <c r="F216" i="2" s="1"/>
  <c r="E234" i="2"/>
  <c r="E216" i="2" s="1"/>
  <c r="D234" i="2"/>
  <c r="D216" i="2" s="1"/>
  <c r="C234" i="2"/>
  <c r="C216" i="2" s="1"/>
  <c r="N231" i="2"/>
  <c r="N230" i="2"/>
  <c r="N229" i="2"/>
  <c r="N228" i="2"/>
  <c r="N227" i="2"/>
  <c r="N226" i="2"/>
  <c r="N225" i="2"/>
  <c r="N224" i="2"/>
  <c r="N223" i="2"/>
  <c r="N222" i="2"/>
  <c r="N221" i="2"/>
  <c r="N220" i="2"/>
  <c r="N219" i="2"/>
  <c r="N218" i="2"/>
  <c r="N217" i="2"/>
  <c r="L236" i="2" l="1"/>
  <c r="N262" i="2"/>
  <c r="C236" i="2"/>
  <c r="C215" i="2" s="1"/>
  <c r="C281" i="2" s="1"/>
  <c r="C283" i="2" s="1"/>
  <c r="E236" i="2"/>
  <c r="E215" i="2" s="1"/>
  <c r="E281" i="2" s="1"/>
  <c r="E283" i="2" s="1"/>
  <c r="N260" i="2"/>
  <c r="B11" i="16" s="1"/>
  <c r="F236" i="2"/>
  <c r="F215" i="2" s="1"/>
  <c r="F281" i="2" s="1"/>
  <c r="F283" i="2" s="1"/>
  <c r="M216" i="2"/>
  <c r="I216" i="2"/>
  <c r="J216" i="2"/>
  <c r="L216" i="2"/>
  <c r="K216" i="2"/>
  <c r="N233" i="2"/>
  <c r="N234" i="2"/>
  <c r="D236" i="2"/>
  <c r="D215" i="2" s="1"/>
  <c r="D281" i="2" s="1"/>
  <c r="D283" i="2" s="1"/>
  <c r="N246" i="2"/>
  <c r="N247" i="2"/>
  <c r="G236" i="2"/>
  <c r="G215" i="2" s="1"/>
  <c r="G281" i="2" s="1"/>
  <c r="G283" i="2" s="1"/>
  <c r="H236" i="2"/>
  <c r="H215" i="2" s="1"/>
  <c r="H281" i="2" s="1"/>
  <c r="H283" i="2" s="1"/>
  <c r="I236" i="2"/>
  <c r="J236" i="2"/>
  <c r="K236" i="2"/>
  <c r="M236" i="2"/>
  <c r="N249" i="2"/>
  <c r="N252" i="2"/>
  <c r="N255" i="2"/>
  <c r="N273" i="2"/>
  <c r="N269" i="2"/>
  <c r="B236" i="2"/>
  <c r="L215" i="2" l="1"/>
  <c r="L281" i="2" s="1"/>
  <c r="L283" i="2" s="1"/>
  <c r="K215" i="2"/>
  <c r="K281" i="2" s="1"/>
  <c r="K283" i="2" s="1"/>
  <c r="J215" i="2"/>
  <c r="J281" i="2" s="1"/>
  <c r="J283" i="2" s="1"/>
  <c r="I215" i="2"/>
  <c r="I281" i="2" s="1"/>
  <c r="I283" i="2" s="1"/>
  <c r="M215" i="2"/>
  <c r="M281" i="2" s="1"/>
  <c r="N236" i="2"/>
  <c r="P280" i="2"/>
  <c r="N216" i="2"/>
  <c r="P216" i="2" s="1"/>
  <c r="B215" i="2"/>
  <c r="N215" i="2" l="1"/>
  <c r="N281" i="2" s="1"/>
  <c r="N283" i="2" s="1"/>
  <c r="B281" i="2"/>
  <c r="B283" i="2" s="1"/>
  <c r="D11" i="14" l="1"/>
  <c r="F29" i="15"/>
  <c r="C39" i="2" l="1"/>
  <c r="D39" i="2"/>
  <c r="E39" i="2"/>
  <c r="F39" i="2"/>
  <c r="G39" i="2"/>
  <c r="H39" i="2"/>
  <c r="I39" i="2"/>
  <c r="J39" i="2"/>
  <c r="K39" i="2"/>
  <c r="L39" i="2"/>
  <c r="M39" i="2"/>
  <c r="B39" i="2"/>
  <c r="M42" i="2"/>
  <c r="L42" i="2"/>
  <c r="K42" i="2"/>
  <c r="J42" i="2"/>
  <c r="I42" i="2"/>
  <c r="H42" i="2"/>
  <c r="G42" i="2"/>
  <c r="F42" i="2"/>
  <c r="E42" i="2"/>
  <c r="D42" i="2"/>
  <c r="C42" i="2"/>
  <c r="B42" i="2"/>
  <c r="C45" i="2"/>
  <c r="D45" i="2"/>
  <c r="E45" i="2"/>
  <c r="F45" i="2"/>
  <c r="G45" i="2"/>
  <c r="H45" i="2"/>
  <c r="I45" i="2"/>
  <c r="J45" i="2"/>
  <c r="K45" i="2"/>
  <c r="L45" i="2"/>
  <c r="M45" i="2"/>
  <c r="B45" i="2"/>
  <c r="C50" i="2"/>
  <c r="D50" i="2"/>
  <c r="E50" i="2"/>
  <c r="F50" i="2"/>
  <c r="G50" i="2"/>
  <c r="H50" i="2"/>
  <c r="I50" i="2"/>
  <c r="J50" i="2"/>
  <c r="K50" i="2"/>
  <c r="L50" i="2"/>
  <c r="M50" i="2"/>
  <c r="B50" i="2"/>
  <c r="C52" i="2"/>
  <c r="D52" i="2"/>
  <c r="E52" i="2"/>
  <c r="F52" i="2"/>
  <c r="G52" i="2"/>
  <c r="H52" i="2"/>
  <c r="I52" i="2"/>
  <c r="J52" i="2"/>
  <c r="K52" i="2"/>
  <c r="L52" i="2"/>
  <c r="M52" i="2"/>
  <c r="B52" i="2"/>
  <c r="C59" i="2"/>
  <c r="D59" i="2"/>
  <c r="E59" i="2"/>
  <c r="F59" i="2"/>
  <c r="G59" i="2"/>
  <c r="H59" i="2"/>
  <c r="I59" i="2"/>
  <c r="J59" i="2"/>
  <c r="K59" i="2"/>
  <c r="L59" i="2"/>
  <c r="M59" i="2"/>
  <c r="B59" i="2"/>
  <c r="C63" i="2"/>
  <c r="D63" i="2"/>
  <c r="E63" i="2"/>
  <c r="F63" i="2"/>
  <c r="G63" i="2"/>
  <c r="H63" i="2"/>
  <c r="I63" i="2"/>
  <c r="J63" i="2"/>
  <c r="K63" i="2"/>
  <c r="L63" i="2"/>
  <c r="M63" i="2"/>
  <c r="B63" i="2"/>
  <c r="N65" i="2"/>
  <c r="N66" i="2"/>
  <c r="N67" i="2"/>
  <c r="N68" i="2"/>
  <c r="N69" i="2"/>
  <c r="N61" i="2"/>
  <c r="N62" i="2"/>
  <c r="N57" i="2"/>
  <c r="N58" i="2"/>
  <c r="N47" i="2"/>
  <c r="N48" i="2"/>
  <c r="N49" i="2"/>
  <c r="N45" i="2" l="1"/>
  <c r="B5" i="16" s="1"/>
  <c r="N63" i="2"/>
  <c r="B9" i="16" s="1"/>
  <c r="N52" i="2"/>
  <c r="B7" i="16" s="1"/>
  <c r="N59" i="2"/>
  <c r="B8" i="16" s="1"/>
  <c r="N50" i="2"/>
  <c r="B6" i="16" s="1"/>
  <c r="N42" i="2"/>
  <c r="B4" i="16" s="1"/>
  <c r="N39" i="2"/>
  <c r="B3" i="16" s="1"/>
  <c r="P70" i="2" l="1"/>
  <c r="C37" i="2" l="1"/>
  <c r="D37" i="2"/>
  <c r="E37" i="2"/>
  <c r="F37" i="2"/>
  <c r="G37" i="2"/>
  <c r="H37" i="2"/>
  <c r="I37" i="2"/>
  <c r="J37" i="2"/>
  <c r="K37" i="2"/>
  <c r="L37" i="2"/>
  <c r="M37" i="2"/>
  <c r="M26" i="2" s="1"/>
  <c r="B37" i="2"/>
  <c r="C36" i="2"/>
  <c r="D36" i="2"/>
  <c r="E36" i="2"/>
  <c r="F36" i="2"/>
  <c r="G36" i="2"/>
  <c r="H36" i="2"/>
  <c r="I36" i="2"/>
  <c r="J36" i="2"/>
  <c r="K36" i="2"/>
  <c r="L36" i="2"/>
  <c r="B36" i="2"/>
  <c r="B23" i="2"/>
  <c r="N28" i="2"/>
  <c r="N29" i="2"/>
  <c r="N30" i="2"/>
  <c r="N31" i="2"/>
  <c r="N32" i="2"/>
  <c r="C24" i="2"/>
  <c r="D24" i="2"/>
  <c r="E24" i="2"/>
  <c r="F24" i="2"/>
  <c r="G24" i="2"/>
  <c r="H24" i="2"/>
  <c r="I24" i="2"/>
  <c r="J24" i="2"/>
  <c r="K24" i="2"/>
  <c r="L24" i="2"/>
  <c r="M24" i="2"/>
  <c r="C23" i="2"/>
  <c r="D23" i="2"/>
  <c r="E23" i="2"/>
  <c r="F23" i="2"/>
  <c r="G23" i="2"/>
  <c r="H23" i="2"/>
  <c r="I23" i="2"/>
  <c r="J23" i="2"/>
  <c r="K23" i="2"/>
  <c r="L23" i="2"/>
  <c r="G26" i="2" l="1"/>
  <c r="F26" i="2"/>
  <c r="D26" i="2"/>
  <c r="C26" i="2"/>
  <c r="E26" i="2"/>
  <c r="K26" i="2"/>
  <c r="B26" i="2"/>
  <c r="L26" i="2"/>
  <c r="J26" i="2"/>
  <c r="I26" i="2"/>
  <c r="H26" i="2"/>
  <c r="E6" i="2"/>
  <c r="L6" i="2"/>
  <c r="N36" i="2"/>
  <c r="G6" i="2"/>
  <c r="F6" i="2"/>
  <c r="I6" i="2"/>
  <c r="K6" i="2"/>
  <c r="J6" i="2"/>
  <c r="M6" i="2"/>
  <c r="D6" i="2"/>
  <c r="H6" i="2"/>
  <c r="C6" i="2"/>
  <c r="N12" i="2"/>
  <c r="N13" i="2"/>
  <c r="N14" i="2"/>
  <c r="N15" i="2"/>
  <c r="N16" i="2"/>
  <c r="J5" i="2" l="1"/>
  <c r="J71" i="2" s="1"/>
  <c r="L5" i="2"/>
  <c r="L71" i="2" s="1"/>
  <c r="F5" i="2"/>
  <c r="F71" i="2" s="1"/>
  <c r="I5" i="2"/>
  <c r="I71" i="2" s="1"/>
  <c r="K5" i="2"/>
  <c r="K71" i="2" s="1"/>
  <c r="G5" i="2"/>
  <c r="G71" i="2" s="1"/>
  <c r="C5" i="2"/>
  <c r="C71" i="2" s="1"/>
  <c r="D5" i="2"/>
  <c r="D71" i="2" s="1"/>
  <c r="E5" i="2"/>
  <c r="E71" i="2" s="1"/>
  <c r="H5" i="2"/>
  <c r="H71" i="2" s="1"/>
  <c r="M5" i="2"/>
  <c r="M71" i="2" s="1"/>
  <c r="N26" i="2"/>
  <c r="B2" i="16" l="1"/>
  <c r="B14" i="16" s="1"/>
  <c r="P31" i="15"/>
  <c r="M31" i="15"/>
  <c r="K31" i="15"/>
  <c r="I31" i="15"/>
  <c r="H31" i="15"/>
  <c r="G31" i="15"/>
  <c r="D31" i="15"/>
  <c r="C31" i="15"/>
  <c r="E30" i="15"/>
  <c r="E29" i="15"/>
  <c r="E27" i="15"/>
  <c r="E26" i="15"/>
  <c r="E25" i="15"/>
  <c r="E24" i="15"/>
  <c r="E23" i="15"/>
  <c r="F22" i="15"/>
  <c r="F31" i="15" s="1"/>
  <c r="D10" i="14" s="1"/>
  <c r="E22" i="15"/>
  <c r="E21" i="15"/>
  <c r="E20" i="15"/>
  <c r="E19" i="15"/>
  <c r="E18" i="15"/>
  <c r="E17" i="15"/>
  <c r="E16" i="15"/>
  <c r="E15" i="15"/>
  <c r="E14" i="15"/>
  <c r="E13" i="15"/>
  <c r="E12" i="15"/>
  <c r="E11" i="15"/>
  <c r="E10" i="15"/>
  <c r="E9" i="15"/>
  <c r="E8" i="15"/>
  <c r="E7" i="15"/>
  <c r="E31" i="15" l="1"/>
  <c r="D9" i="14" s="1"/>
  <c r="D12" i="14" l="1"/>
  <c r="E9" i="14" s="1"/>
  <c r="E11" i="14" l="1"/>
  <c r="E10" i="14"/>
  <c r="N27" i="2"/>
  <c r="A193" i="2"/>
  <c r="A173" i="2"/>
  <c r="A153" i="2"/>
  <c r="A133" i="2"/>
  <c r="A113" i="2"/>
  <c r="A93" i="2"/>
  <c r="A73" i="2"/>
  <c r="D23" i="8"/>
  <c r="D22" i="8"/>
  <c r="E12" i="14" l="1"/>
  <c r="I23" i="13"/>
  <c r="H23" i="13"/>
  <c r="I28" i="13"/>
  <c r="I31" i="13"/>
  <c r="H31" i="13"/>
  <c r="H22" i="13"/>
  <c r="H16" i="13"/>
  <c r="B128" i="2"/>
  <c r="L31" i="13"/>
  <c r="L23" i="13"/>
  <c r="L22" i="13"/>
  <c r="L21" i="13"/>
  <c r="L20" i="13"/>
  <c r="L19" i="13"/>
  <c r="L18" i="13"/>
  <c r="L17" i="13"/>
  <c r="L16" i="13"/>
  <c r="L15" i="13"/>
  <c r="L14" i="13"/>
  <c r="L13" i="13"/>
  <c r="P9" i="13"/>
  <c r="J15" i="13"/>
  <c r="I24" i="13"/>
  <c r="I27" i="13"/>
  <c r="N19" i="2" l="1"/>
  <c r="N21" i="2"/>
  <c r="N20" i="2"/>
  <c r="J208" i="2"/>
  <c r="N208" i="2" s="1"/>
  <c r="A208" i="2"/>
  <c r="A188" i="2"/>
  <c r="I188" i="2"/>
  <c r="N188" i="2" s="1"/>
  <c r="A168" i="2"/>
  <c r="H168" i="2"/>
  <c r="H167" i="2" s="1"/>
  <c r="A148" i="2"/>
  <c r="G148" i="2"/>
  <c r="G147" i="2" s="1"/>
  <c r="A128" i="2"/>
  <c r="A108" i="2"/>
  <c r="N128" i="2"/>
  <c r="N18" i="2"/>
  <c r="N17" i="2"/>
  <c r="N11" i="2"/>
  <c r="N210" i="2"/>
  <c r="N209" i="2"/>
  <c r="M207" i="2"/>
  <c r="K207" i="2"/>
  <c r="I207" i="2"/>
  <c r="H207" i="2"/>
  <c r="G207" i="2"/>
  <c r="F207" i="2"/>
  <c r="E207" i="2"/>
  <c r="D207" i="2"/>
  <c r="C207" i="2"/>
  <c r="B207" i="2"/>
  <c r="N206" i="2"/>
  <c r="M205" i="2"/>
  <c r="L205" i="2"/>
  <c r="K205" i="2"/>
  <c r="J205" i="2"/>
  <c r="I205" i="2"/>
  <c r="H205" i="2"/>
  <c r="G205" i="2"/>
  <c r="F205" i="2"/>
  <c r="E205" i="2"/>
  <c r="D205" i="2"/>
  <c r="C205" i="2"/>
  <c r="B205" i="2"/>
  <c r="N204" i="2"/>
  <c r="N203" i="2"/>
  <c r="M202" i="2"/>
  <c r="L202" i="2"/>
  <c r="K202" i="2"/>
  <c r="J202" i="2"/>
  <c r="I202" i="2"/>
  <c r="H202" i="2"/>
  <c r="G202" i="2"/>
  <c r="F202" i="2"/>
  <c r="E202" i="2"/>
  <c r="D202" i="2"/>
  <c r="C202" i="2"/>
  <c r="B202" i="2"/>
  <c r="M200" i="2"/>
  <c r="L200" i="2"/>
  <c r="K200" i="2"/>
  <c r="J200" i="2"/>
  <c r="I200" i="2"/>
  <c r="H200" i="2"/>
  <c r="G200" i="2"/>
  <c r="F200" i="2"/>
  <c r="E200" i="2"/>
  <c r="D200" i="2"/>
  <c r="C200" i="2"/>
  <c r="B200" i="2"/>
  <c r="M199" i="2"/>
  <c r="L199" i="2"/>
  <c r="I199" i="2"/>
  <c r="I194" i="2" s="1"/>
  <c r="H199" i="2"/>
  <c r="H194" i="2" s="1"/>
  <c r="G199" i="2"/>
  <c r="F199" i="2"/>
  <c r="E199" i="2"/>
  <c r="D199" i="2"/>
  <c r="C199" i="2"/>
  <c r="B199" i="2"/>
  <c r="N198" i="2"/>
  <c r="N196" i="2"/>
  <c r="N195" i="2"/>
  <c r="N190" i="2"/>
  <c r="N189" i="2"/>
  <c r="M187" i="2"/>
  <c r="L187" i="2"/>
  <c r="K187" i="2"/>
  <c r="J187" i="2"/>
  <c r="H187" i="2"/>
  <c r="G187" i="2"/>
  <c r="F187" i="2"/>
  <c r="E187" i="2"/>
  <c r="D187" i="2"/>
  <c r="C187" i="2"/>
  <c r="B187" i="2"/>
  <c r="N186" i="2"/>
  <c r="M185" i="2"/>
  <c r="L185" i="2"/>
  <c r="K185" i="2"/>
  <c r="J185" i="2"/>
  <c r="I185" i="2"/>
  <c r="H185" i="2"/>
  <c r="G185" i="2"/>
  <c r="F185" i="2"/>
  <c r="E185" i="2"/>
  <c r="D185" i="2"/>
  <c r="C185" i="2"/>
  <c r="B185" i="2"/>
  <c r="N184" i="2"/>
  <c r="N183" i="2"/>
  <c r="M182" i="2"/>
  <c r="L182" i="2"/>
  <c r="K182" i="2"/>
  <c r="J182" i="2"/>
  <c r="I182" i="2"/>
  <c r="H182" i="2"/>
  <c r="G182" i="2"/>
  <c r="F182" i="2"/>
  <c r="E182" i="2"/>
  <c r="D182" i="2"/>
  <c r="C182" i="2"/>
  <c r="B182" i="2"/>
  <c r="M180" i="2"/>
  <c r="L180" i="2"/>
  <c r="K180" i="2"/>
  <c r="J180" i="2"/>
  <c r="I180" i="2"/>
  <c r="H180" i="2"/>
  <c r="G180" i="2"/>
  <c r="F180" i="2"/>
  <c r="E180" i="2"/>
  <c r="D180" i="2"/>
  <c r="C180" i="2"/>
  <c r="B180" i="2"/>
  <c r="M179" i="2"/>
  <c r="L179" i="2"/>
  <c r="L174" i="2" s="1"/>
  <c r="J179" i="2"/>
  <c r="H179" i="2"/>
  <c r="G179" i="2"/>
  <c r="F179" i="2"/>
  <c r="E179" i="2"/>
  <c r="D179" i="2"/>
  <c r="C179" i="2"/>
  <c r="B179" i="2"/>
  <c r="N178" i="2"/>
  <c r="N176" i="2"/>
  <c r="N175" i="2"/>
  <c r="N170" i="2"/>
  <c r="N169" i="2"/>
  <c r="M167" i="2"/>
  <c r="K167" i="2"/>
  <c r="J167" i="2"/>
  <c r="I167" i="2"/>
  <c r="G167" i="2"/>
  <c r="F167" i="2"/>
  <c r="E167" i="2"/>
  <c r="D167" i="2"/>
  <c r="C167" i="2"/>
  <c r="B167" i="2"/>
  <c r="N166" i="2"/>
  <c r="M165" i="2"/>
  <c r="L165" i="2"/>
  <c r="K165" i="2"/>
  <c r="J165" i="2"/>
  <c r="I165" i="2"/>
  <c r="H165" i="2"/>
  <c r="G165" i="2"/>
  <c r="F165" i="2"/>
  <c r="E165" i="2"/>
  <c r="D165" i="2"/>
  <c r="C165" i="2"/>
  <c r="B165" i="2"/>
  <c r="N164" i="2"/>
  <c r="N163" i="2"/>
  <c r="M162" i="2"/>
  <c r="L162" i="2"/>
  <c r="K162" i="2"/>
  <c r="J162" i="2"/>
  <c r="I162" i="2"/>
  <c r="H162" i="2"/>
  <c r="G162" i="2"/>
  <c r="F162" i="2"/>
  <c r="E162" i="2"/>
  <c r="D162" i="2"/>
  <c r="C162" i="2"/>
  <c r="B162" i="2"/>
  <c r="M160" i="2"/>
  <c r="L160" i="2"/>
  <c r="K160" i="2"/>
  <c r="J160" i="2"/>
  <c r="I160" i="2"/>
  <c r="H160" i="2"/>
  <c r="G160" i="2"/>
  <c r="F160" i="2"/>
  <c r="E160" i="2"/>
  <c r="D160" i="2"/>
  <c r="C160" i="2"/>
  <c r="B160" i="2"/>
  <c r="M159" i="2"/>
  <c r="L159" i="2"/>
  <c r="L154" i="2" s="1"/>
  <c r="J159" i="2"/>
  <c r="I159" i="2"/>
  <c r="G159" i="2"/>
  <c r="F159" i="2"/>
  <c r="E159" i="2"/>
  <c r="D159" i="2"/>
  <c r="C159" i="2"/>
  <c r="B159" i="2"/>
  <c r="N158" i="2"/>
  <c r="K159" i="2"/>
  <c r="N156" i="2"/>
  <c r="N155" i="2"/>
  <c r="N150" i="2"/>
  <c r="N149" i="2"/>
  <c r="M147" i="2"/>
  <c r="K147" i="2"/>
  <c r="J147" i="2"/>
  <c r="I147" i="2"/>
  <c r="H147" i="2"/>
  <c r="F147" i="2"/>
  <c r="E147" i="2"/>
  <c r="D147" i="2"/>
  <c r="C147" i="2"/>
  <c r="B147" i="2"/>
  <c r="N146" i="2"/>
  <c r="M145" i="2"/>
  <c r="L145" i="2"/>
  <c r="K145" i="2"/>
  <c r="J145" i="2"/>
  <c r="I145" i="2"/>
  <c r="H145" i="2"/>
  <c r="G145" i="2"/>
  <c r="F145" i="2"/>
  <c r="E145" i="2"/>
  <c r="D145" i="2"/>
  <c r="C145" i="2"/>
  <c r="B145" i="2"/>
  <c r="N144" i="2"/>
  <c r="N143" i="2"/>
  <c r="M142" i="2"/>
  <c r="L142" i="2"/>
  <c r="K142" i="2"/>
  <c r="J142" i="2"/>
  <c r="I142" i="2"/>
  <c r="H142" i="2"/>
  <c r="G142" i="2"/>
  <c r="F142" i="2"/>
  <c r="E142" i="2"/>
  <c r="D142" i="2"/>
  <c r="C142" i="2"/>
  <c r="B142" i="2"/>
  <c r="M140" i="2"/>
  <c r="L140" i="2"/>
  <c r="K140" i="2"/>
  <c r="J140" i="2"/>
  <c r="I140" i="2"/>
  <c r="H140" i="2"/>
  <c r="G140" i="2"/>
  <c r="F140" i="2"/>
  <c r="E140" i="2"/>
  <c r="D140" i="2"/>
  <c r="C140" i="2"/>
  <c r="B140" i="2"/>
  <c r="M139" i="2"/>
  <c r="L139" i="2"/>
  <c r="J139" i="2"/>
  <c r="I139" i="2"/>
  <c r="H139" i="2"/>
  <c r="F139" i="2"/>
  <c r="E139" i="2"/>
  <c r="D139" i="2"/>
  <c r="C139" i="2"/>
  <c r="B139" i="2"/>
  <c r="N138" i="2"/>
  <c r="N136" i="2"/>
  <c r="N135" i="2"/>
  <c r="N130" i="2"/>
  <c r="N129" i="2"/>
  <c r="M127" i="2"/>
  <c r="K127" i="2"/>
  <c r="J127" i="2"/>
  <c r="I127" i="2"/>
  <c r="H127" i="2"/>
  <c r="G127" i="2"/>
  <c r="F127" i="2"/>
  <c r="E127" i="2"/>
  <c r="C127" i="2"/>
  <c r="B127" i="2"/>
  <c r="N126" i="2"/>
  <c r="M125" i="2"/>
  <c r="L125" i="2"/>
  <c r="K125" i="2"/>
  <c r="J125" i="2"/>
  <c r="I125" i="2"/>
  <c r="H125" i="2"/>
  <c r="G125" i="2"/>
  <c r="F125" i="2"/>
  <c r="E125" i="2"/>
  <c r="D125" i="2"/>
  <c r="C125" i="2"/>
  <c r="B125" i="2"/>
  <c r="N124" i="2"/>
  <c r="N123" i="2"/>
  <c r="M122" i="2"/>
  <c r="L122" i="2"/>
  <c r="K122" i="2"/>
  <c r="J122" i="2"/>
  <c r="I122" i="2"/>
  <c r="H122" i="2"/>
  <c r="G122" i="2"/>
  <c r="F122" i="2"/>
  <c r="E122" i="2"/>
  <c r="D122" i="2"/>
  <c r="C122" i="2"/>
  <c r="B122" i="2"/>
  <c r="M120" i="2"/>
  <c r="L120" i="2"/>
  <c r="K120" i="2"/>
  <c r="J120" i="2"/>
  <c r="I120" i="2"/>
  <c r="H120" i="2"/>
  <c r="G120" i="2"/>
  <c r="F120" i="2"/>
  <c r="E120" i="2"/>
  <c r="D120" i="2"/>
  <c r="C120" i="2"/>
  <c r="B120" i="2"/>
  <c r="M119" i="2"/>
  <c r="L119" i="2"/>
  <c r="J119" i="2"/>
  <c r="I119" i="2"/>
  <c r="H119" i="2"/>
  <c r="G119" i="2"/>
  <c r="F119" i="2"/>
  <c r="E119" i="2"/>
  <c r="C119" i="2"/>
  <c r="N118" i="2"/>
  <c r="N116" i="2"/>
  <c r="N115" i="2"/>
  <c r="D53" i="8"/>
  <c r="E53" i="8" s="1"/>
  <c r="D52" i="8"/>
  <c r="E52" i="8" s="1"/>
  <c r="E51" i="8"/>
  <c r="D46" i="8"/>
  <c r="E46" i="8" s="1"/>
  <c r="D45" i="8"/>
  <c r="E45" i="8" s="1"/>
  <c r="E44" i="8"/>
  <c r="D38" i="8"/>
  <c r="E38" i="8" s="1"/>
  <c r="D37" i="8"/>
  <c r="E37" i="8" s="1"/>
  <c r="E36" i="8"/>
  <c r="D30" i="8"/>
  <c r="E30" i="8" s="1"/>
  <c r="D29" i="8"/>
  <c r="E29" i="8" s="1"/>
  <c r="E28" i="8"/>
  <c r="E23" i="8"/>
  <c r="E22" i="8"/>
  <c r="E21" i="8"/>
  <c r="G28" i="13"/>
  <c r="F28" i="13"/>
  <c r="G27" i="13"/>
  <c r="F27" i="13"/>
  <c r="H20" i="13"/>
  <c r="O16" i="13"/>
  <c r="N16" i="13"/>
  <c r="M16" i="13"/>
  <c r="O15" i="13"/>
  <c r="N15" i="13"/>
  <c r="M15" i="13"/>
  <c r="O19" i="13"/>
  <c r="N19" i="13"/>
  <c r="M19" i="13"/>
  <c r="K19" i="13"/>
  <c r="J19" i="13"/>
  <c r="O14" i="13"/>
  <c r="N14" i="13"/>
  <c r="M14" i="13"/>
  <c r="K14" i="13"/>
  <c r="J14" i="13"/>
  <c r="O13" i="13"/>
  <c r="N13" i="13"/>
  <c r="M13" i="13"/>
  <c r="K13" i="13"/>
  <c r="K15" i="13"/>
  <c r="J16" i="13"/>
  <c r="K16" i="13"/>
  <c r="J17" i="13"/>
  <c r="K17" i="13"/>
  <c r="M17" i="13"/>
  <c r="N17" i="13"/>
  <c r="J18" i="13"/>
  <c r="K18" i="13"/>
  <c r="M18" i="13"/>
  <c r="N18" i="13"/>
  <c r="J20" i="13"/>
  <c r="K20" i="13"/>
  <c r="M20" i="13"/>
  <c r="N20" i="13"/>
  <c r="J21" i="13"/>
  <c r="H21" i="13"/>
  <c r="K21" i="13"/>
  <c r="M21" i="13"/>
  <c r="N21" i="13"/>
  <c r="J22" i="13"/>
  <c r="K22" i="13"/>
  <c r="M22" i="13"/>
  <c r="N22" i="13"/>
  <c r="J23" i="13"/>
  <c r="K23" i="13"/>
  <c r="M23" i="13"/>
  <c r="N23" i="13"/>
  <c r="J24" i="13"/>
  <c r="H24" i="13"/>
  <c r="K24" i="13"/>
  <c r="J27" i="13"/>
  <c r="H27" i="13"/>
  <c r="K27" i="13"/>
  <c r="J28" i="13"/>
  <c r="H28" i="13"/>
  <c r="K28" i="13"/>
  <c r="J31" i="13"/>
  <c r="K31" i="13"/>
  <c r="M31" i="13"/>
  <c r="N31" i="13"/>
  <c r="C114" i="2" l="1"/>
  <c r="F114" i="2"/>
  <c r="F131" i="2" s="1"/>
  <c r="F174" i="2"/>
  <c r="F191" i="2" s="1"/>
  <c r="J174" i="2"/>
  <c r="J191" i="2" s="1"/>
  <c r="D194" i="2"/>
  <c r="G114" i="2"/>
  <c r="C194" i="2"/>
  <c r="C211" i="2" s="1"/>
  <c r="E114" i="2"/>
  <c r="E131" i="2" s="1"/>
  <c r="C134" i="2"/>
  <c r="C151" i="2" s="1"/>
  <c r="E194" i="2"/>
  <c r="E211" i="2" s="1"/>
  <c r="M154" i="2"/>
  <c r="M171" i="2" s="1"/>
  <c r="M174" i="2"/>
  <c r="M191" i="2" s="1"/>
  <c r="G174" i="2"/>
  <c r="G191" i="2" s="1"/>
  <c r="F194" i="2"/>
  <c r="F211" i="2" s="1"/>
  <c r="H174" i="2"/>
  <c r="H191" i="2" s="1"/>
  <c r="G194" i="2"/>
  <c r="G211" i="2" s="1"/>
  <c r="H114" i="2"/>
  <c r="H131" i="2" s="1"/>
  <c r="D134" i="2"/>
  <c r="D151" i="2" s="1"/>
  <c r="K154" i="2"/>
  <c r="K171" i="2" s="1"/>
  <c r="L194" i="2"/>
  <c r="I114" i="2"/>
  <c r="I131" i="2" s="1"/>
  <c r="I134" i="2"/>
  <c r="I151" i="2" s="1"/>
  <c r="C154" i="2"/>
  <c r="C171" i="2" s="1"/>
  <c r="E134" i="2"/>
  <c r="E151" i="2" s="1"/>
  <c r="D154" i="2"/>
  <c r="D171" i="2" s="1"/>
  <c r="M114" i="2"/>
  <c r="M131" i="2" s="1"/>
  <c r="J114" i="2"/>
  <c r="J131" i="2" s="1"/>
  <c r="M194" i="2"/>
  <c r="M211" i="2" s="1"/>
  <c r="M134" i="2"/>
  <c r="M151" i="2" s="1"/>
  <c r="F154" i="2"/>
  <c r="F171" i="2" s="1"/>
  <c r="F134" i="2"/>
  <c r="F151" i="2" s="1"/>
  <c r="H134" i="2"/>
  <c r="H151" i="2" s="1"/>
  <c r="L134" i="2"/>
  <c r="G154" i="2"/>
  <c r="G171" i="2" s="1"/>
  <c r="C174" i="2"/>
  <c r="C191" i="2" s="1"/>
  <c r="J134" i="2"/>
  <c r="J151" i="2" s="1"/>
  <c r="I154" i="2"/>
  <c r="I171" i="2" s="1"/>
  <c r="D174" i="2"/>
  <c r="D191" i="2" s="1"/>
  <c r="L114" i="2"/>
  <c r="E154" i="2"/>
  <c r="E171" i="2" s="1"/>
  <c r="J154" i="2"/>
  <c r="J171" i="2" s="1"/>
  <c r="E174" i="2"/>
  <c r="E191" i="2" s="1"/>
  <c r="N148" i="2"/>
  <c r="D127" i="2"/>
  <c r="J207" i="2"/>
  <c r="I187" i="2"/>
  <c r="N187" i="2" s="1"/>
  <c r="N168" i="2"/>
  <c r="N162" i="2"/>
  <c r="N142" i="2"/>
  <c r="N180" i="2"/>
  <c r="N182" i="2"/>
  <c r="D211" i="2"/>
  <c r="H211" i="2"/>
  <c r="I211" i="2"/>
  <c r="B194" i="2"/>
  <c r="B211" i="2" s="1"/>
  <c r="G131" i="2"/>
  <c r="C131" i="2"/>
  <c r="N140" i="2"/>
  <c r="N160" i="2"/>
  <c r="L207" i="2"/>
  <c r="N125" i="2"/>
  <c r="N200" i="2"/>
  <c r="N202" i="2"/>
  <c r="N122" i="2"/>
  <c r="L147" i="2"/>
  <c r="N147" i="2" s="1"/>
  <c r="N120" i="2"/>
  <c r="L167" i="2"/>
  <c r="N145" i="2"/>
  <c r="N165" i="2"/>
  <c r="L191" i="2"/>
  <c r="N185" i="2"/>
  <c r="N205" i="2"/>
  <c r="K199" i="2"/>
  <c r="K194" i="2" s="1"/>
  <c r="K179" i="2"/>
  <c r="B174" i="2"/>
  <c r="B154" i="2"/>
  <c r="K139" i="2"/>
  <c r="B134" i="2"/>
  <c r="K119" i="2"/>
  <c r="K114" i="2" s="1"/>
  <c r="L127" i="2"/>
  <c r="E31" i="8"/>
  <c r="E39" i="8"/>
  <c r="E54" i="8"/>
  <c r="E47" i="8"/>
  <c r="E24" i="8"/>
  <c r="K134" i="2" l="1"/>
  <c r="K151" i="2" s="1"/>
  <c r="K174" i="2"/>
  <c r="K191" i="2" s="1"/>
  <c r="K211" i="2"/>
  <c r="N127" i="2"/>
  <c r="E25" i="8"/>
  <c r="E48" i="8"/>
  <c r="E32" i="8"/>
  <c r="E55" i="8"/>
  <c r="E40" i="8"/>
  <c r="L171" i="2"/>
  <c r="N207" i="2"/>
  <c r="L211" i="2"/>
  <c r="N167" i="2"/>
  <c r="L151" i="2"/>
  <c r="B191" i="2"/>
  <c r="B171" i="2"/>
  <c r="B151" i="2"/>
  <c r="L131" i="2"/>
  <c r="K131" i="2"/>
  <c r="B119" i="2" l="1"/>
  <c r="N137" i="2"/>
  <c r="G139" i="2"/>
  <c r="G134" i="2" s="1"/>
  <c r="D119" i="2"/>
  <c r="D114" i="2" s="1"/>
  <c r="N117" i="2"/>
  <c r="H159" i="2"/>
  <c r="H154" i="2" s="1"/>
  <c r="N157" i="2"/>
  <c r="N197" i="2"/>
  <c r="J199" i="2"/>
  <c r="J194" i="2" s="1"/>
  <c r="N177" i="2"/>
  <c r="I179" i="2"/>
  <c r="I174" i="2" s="1"/>
  <c r="B114" i="2" l="1"/>
  <c r="B131" i="2" s="1"/>
  <c r="N179" i="2"/>
  <c r="N199" i="2"/>
  <c r="N159" i="2"/>
  <c r="N119" i="2"/>
  <c r="N174" i="2"/>
  <c r="N191" i="2" s="1"/>
  <c r="D131" i="2"/>
  <c r="N194" i="2"/>
  <c r="N211" i="2" s="1"/>
  <c r="N154" i="2"/>
  <c r="N171" i="2" s="1"/>
  <c r="N139" i="2"/>
  <c r="G31" i="13"/>
  <c r="G26" i="13"/>
  <c r="G25" i="13"/>
  <c r="G24" i="13"/>
  <c r="G23" i="13"/>
  <c r="G22" i="13"/>
  <c r="G21" i="13"/>
  <c r="G20" i="13"/>
  <c r="G18" i="13"/>
  <c r="G17" i="13"/>
  <c r="G16" i="13"/>
  <c r="G15" i="13"/>
  <c r="H171" i="2" l="1"/>
  <c r="I191" i="2"/>
  <c r="N114" i="2"/>
  <c r="N131" i="2" s="1"/>
  <c r="J211" i="2"/>
  <c r="G151" i="2"/>
  <c r="N134" i="2"/>
  <c r="N151" i="2" s="1"/>
  <c r="O31" i="13" l="1"/>
  <c r="F31" i="13"/>
  <c r="E31" i="13"/>
  <c r="F26" i="13"/>
  <c r="F25" i="13"/>
  <c r="D20" i="13"/>
  <c r="O21" i="13"/>
  <c r="F21" i="13"/>
  <c r="E21" i="13"/>
  <c r="D21" i="13"/>
  <c r="O20" i="13"/>
  <c r="F20" i="13"/>
  <c r="E13" i="8" l="1"/>
  <c r="D14" i="8"/>
  <c r="E14" i="8" s="1"/>
  <c r="E15" i="8"/>
  <c r="E16" i="8" l="1"/>
  <c r="D36" i="14" s="1"/>
  <c r="P10" i="13"/>
  <c r="G99" i="2" l="1"/>
  <c r="E17" i="8"/>
  <c r="N54" i="2"/>
  <c r="N55" i="2"/>
  <c r="M100" i="2" l="1"/>
  <c r="L100" i="2"/>
  <c r="K100" i="2"/>
  <c r="J100" i="2"/>
  <c r="I100" i="2"/>
  <c r="H100" i="2"/>
  <c r="G100" i="2"/>
  <c r="G94" i="2" s="1"/>
  <c r="F100" i="2"/>
  <c r="E100" i="2"/>
  <c r="D100" i="2"/>
  <c r="C100" i="2"/>
  <c r="B100" i="2"/>
  <c r="M99" i="2"/>
  <c r="L99" i="2"/>
  <c r="K99" i="2"/>
  <c r="J99" i="2"/>
  <c r="I99" i="2"/>
  <c r="H99" i="2"/>
  <c r="F99" i="2"/>
  <c r="D99" i="2"/>
  <c r="C99" i="2"/>
  <c r="B99" i="2"/>
  <c r="M80" i="2"/>
  <c r="L80" i="2"/>
  <c r="K80" i="2"/>
  <c r="J80" i="2"/>
  <c r="I80" i="2"/>
  <c r="H80" i="2"/>
  <c r="J79" i="2"/>
  <c r="I79" i="2"/>
  <c r="H79" i="2"/>
  <c r="D80" i="2"/>
  <c r="C80" i="2"/>
  <c r="B80" i="2"/>
  <c r="D79" i="2"/>
  <c r="H74" i="2" l="1"/>
  <c r="H94" i="2"/>
  <c r="J94" i="2"/>
  <c r="L94" i="2"/>
  <c r="M94" i="2"/>
  <c r="J74" i="2"/>
  <c r="K94" i="2"/>
  <c r="I74" i="2"/>
  <c r="F94" i="2"/>
  <c r="I94" i="2"/>
  <c r="D74" i="2"/>
  <c r="C94" i="2"/>
  <c r="D94" i="2"/>
  <c r="D16" i="13"/>
  <c r="F15" i="13" l="1"/>
  <c r="H85" i="2" l="1"/>
  <c r="I85" i="2"/>
  <c r="J85" i="2"/>
  <c r="K85" i="2"/>
  <c r="G87" i="2"/>
  <c r="H87" i="2"/>
  <c r="I87" i="2"/>
  <c r="J87" i="2"/>
  <c r="K87" i="2"/>
  <c r="L87" i="2"/>
  <c r="M87" i="2"/>
  <c r="G80" i="2"/>
  <c r="F80" i="2"/>
  <c r="E80" i="2"/>
  <c r="G79" i="2"/>
  <c r="E79" i="2"/>
  <c r="E74" i="2" s="1"/>
  <c r="N10" i="2"/>
  <c r="G74" i="2" l="1"/>
  <c r="P11" i="13"/>
  <c r="O23" i="13" l="1"/>
  <c r="O18" i="13"/>
  <c r="O17" i="13"/>
  <c r="D23" i="13" l="1"/>
  <c r="F23" i="13"/>
  <c r="F24" i="13"/>
  <c r="P24" i="13" s="1"/>
  <c r="P19" i="13"/>
  <c r="D20" i="14" s="1"/>
  <c r="F18" i="13"/>
  <c r="F17" i="13"/>
  <c r="F16" i="13"/>
  <c r="P14" i="13"/>
  <c r="D15" i="14" s="1"/>
  <c r="P13" i="13"/>
  <c r="D14" i="14" s="1"/>
  <c r="E15" i="13"/>
  <c r="E16" i="13"/>
  <c r="E17" i="13"/>
  <c r="E18" i="13"/>
  <c r="E20" i="13"/>
  <c r="E23" i="13"/>
  <c r="D25" i="13"/>
  <c r="D26" i="13"/>
  <c r="D27" i="13"/>
  <c r="D28" i="13"/>
  <c r="D15" i="13"/>
  <c r="D17" i="13"/>
  <c r="D18" i="13"/>
  <c r="P31" i="13" l="1"/>
  <c r="D31" i="14" s="1"/>
  <c r="P20" i="13"/>
  <c r="D21" i="14" s="1"/>
  <c r="P17" i="13"/>
  <c r="D18" i="14" s="1"/>
  <c r="P15" i="13"/>
  <c r="D16" i="14" s="1"/>
  <c r="P21" i="13"/>
  <c r="D22" i="14" s="1"/>
  <c r="P23" i="13"/>
  <c r="D24" i="14" s="1"/>
  <c r="P18" i="13"/>
  <c r="D19" i="14" s="1"/>
  <c r="P16" i="13"/>
  <c r="D17" i="14" s="1"/>
  <c r="F87" i="2"/>
  <c r="K105" i="2" l="1"/>
  <c r="J105" i="2"/>
  <c r="I105" i="2"/>
  <c r="H105" i="2"/>
  <c r="G105" i="2"/>
  <c r="F105" i="2"/>
  <c r="E105" i="2"/>
  <c r="D105" i="2"/>
  <c r="C105" i="2"/>
  <c r="B105" i="2"/>
  <c r="F85" i="2"/>
  <c r="M85" i="2"/>
  <c r="L85" i="2"/>
  <c r="E85" i="2"/>
  <c r="D85" i="2"/>
  <c r="C85" i="2"/>
  <c r="B85" i="2"/>
  <c r="L105" i="2" l="1"/>
  <c r="N110" i="2"/>
  <c r="N109" i="2"/>
  <c r="N108" i="2"/>
  <c r="M107" i="2"/>
  <c r="L107" i="2"/>
  <c r="K107" i="2"/>
  <c r="J107" i="2"/>
  <c r="I107" i="2"/>
  <c r="H107" i="2"/>
  <c r="G107" i="2"/>
  <c r="F107" i="2"/>
  <c r="E107" i="2"/>
  <c r="D107" i="2"/>
  <c r="C107" i="2"/>
  <c r="B107" i="2"/>
  <c r="N104" i="2"/>
  <c r="N103" i="2"/>
  <c r="M102" i="2"/>
  <c r="L102" i="2"/>
  <c r="K102" i="2"/>
  <c r="J102" i="2"/>
  <c r="I102" i="2"/>
  <c r="H102" i="2"/>
  <c r="G102" i="2"/>
  <c r="F102" i="2"/>
  <c r="E102" i="2"/>
  <c r="D102" i="2"/>
  <c r="C102" i="2"/>
  <c r="B102" i="2"/>
  <c r="N98" i="2"/>
  <c r="N96" i="2"/>
  <c r="N95" i="2"/>
  <c r="B94" i="2"/>
  <c r="J111" i="2" l="1"/>
  <c r="H111" i="2"/>
  <c r="G111" i="2"/>
  <c r="C111" i="2"/>
  <c r="B111" i="2"/>
  <c r="D111" i="2"/>
  <c r="F111" i="2"/>
  <c r="E99" i="2"/>
  <c r="E94" i="2" s="1"/>
  <c r="I111" i="2"/>
  <c r="N102" i="2"/>
  <c r="K111" i="2"/>
  <c r="N107" i="2"/>
  <c r="N100" i="2"/>
  <c r="E111" i="2" l="1"/>
  <c r="M105" i="2"/>
  <c r="N106" i="2"/>
  <c r="N99" i="2" l="1"/>
  <c r="N97" i="2"/>
  <c r="N105" i="2"/>
  <c r="M111" i="2"/>
  <c r="A88" i="2"/>
  <c r="L111" i="2" l="1"/>
  <c r="N94" i="2"/>
  <c r="N111" i="2" s="1"/>
  <c r="E36" i="14" s="1"/>
  <c r="P37" i="13"/>
  <c r="P36" i="13"/>
  <c r="P35" i="13"/>
  <c r="P34" i="13"/>
  <c r="P33" i="13"/>
  <c r="D33" i="14" s="1"/>
  <c r="P32" i="13"/>
  <c r="D32" i="14" s="1"/>
  <c r="P30" i="13"/>
  <c r="D30" i="14" s="1"/>
  <c r="P29" i="13"/>
  <c r="D29" i="14" s="1"/>
  <c r="E28" i="13"/>
  <c r="P28" i="13" s="1"/>
  <c r="D28" i="14" s="1"/>
  <c r="E27" i="13"/>
  <c r="P27" i="13" s="1"/>
  <c r="D27" i="14" s="1"/>
  <c r="E26" i="13"/>
  <c r="P26" i="13" s="1"/>
  <c r="D26" i="14" s="1"/>
  <c r="E25" i="13"/>
  <c r="P25" i="13" s="1"/>
  <c r="O22" i="13"/>
  <c r="D25" i="14" l="1"/>
  <c r="E22" i="13"/>
  <c r="D22" i="13"/>
  <c r="F22" i="13"/>
  <c r="P22" i="13" l="1"/>
  <c r="P39" i="13" l="1"/>
  <c r="D23" i="14"/>
  <c r="D34" i="14" s="1"/>
  <c r="E7" i="8" l="1"/>
  <c r="E5" i="8"/>
  <c r="N90" i="2"/>
  <c r="N89" i="2"/>
  <c r="D87" i="2"/>
  <c r="C87" i="2"/>
  <c r="B87" i="2"/>
  <c r="N84" i="2"/>
  <c r="N83" i="2"/>
  <c r="M82" i="2"/>
  <c r="L82" i="2"/>
  <c r="K82" i="2"/>
  <c r="J82" i="2"/>
  <c r="I82" i="2"/>
  <c r="H82" i="2"/>
  <c r="G82" i="2"/>
  <c r="F82" i="2"/>
  <c r="E82" i="2"/>
  <c r="D82" i="2"/>
  <c r="C82" i="2"/>
  <c r="B82" i="2"/>
  <c r="N78" i="2"/>
  <c r="N76" i="2"/>
  <c r="N75" i="2"/>
  <c r="N64" i="2"/>
  <c r="N60" i="2"/>
  <c r="N53" i="2"/>
  <c r="N46" i="2"/>
  <c r="N44" i="2"/>
  <c r="N9" i="2"/>
  <c r="N8" i="2"/>
  <c r="N7" i="2"/>
  <c r="E6" i="8" l="1"/>
  <c r="E8" i="8" s="1"/>
  <c r="D35" i="14" s="1"/>
  <c r="D41" i="14" s="1"/>
  <c r="G85" i="2"/>
  <c r="G91" i="2" s="1"/>
  <c r="G213" i="2" s="1"/>
  <c r="G285" i="2" s="1"/>
  <c r="H91" i="2"/>
  <c r="H213" i="2" s="1"/>
  <c r="H285" i="2" s="1"/>
  <c r="N43" i="2"/>
  <c r="N82" i="2"/>
  <c r="N23" i="2"/>
  <c r="N37" i="2"/>
  <c r="N56" i="2"/>
  <c r="N88" i="2"/>
  <c r="E87" i="2"/>
  <c r="N87" i="2" s="1"/>
  <c r="N80" i="2"/>
  <c r="C79" i="2" l="1"/>
  <c r="C74" i="2" s="1"/>
  <c r="D43" i="14"/>
  <c r="D91" i="2"/>
  <c r="D213" i="2" s="1"/>
  <c r="D285" i="2" s="1"/>
  <c r="K79" i="2"/>
  <c r="K74" i="2" s="1"/>
  <c r="F79" i="2"/>
  <c r="F74" i="2" s="1"/>
  <c r="N86" i="2"/>
  <c r="E9" i="8"/>
  <c r="N51" i="2"/>
  <c r="L79" i="2" l="1"/>
  <c r="M79" i="2"/>
  <c r="K91" i="2"/>
  <c r="K213" i="2" s="1"/>
  <c r="K285" i="2" s="1"/>
  <c r="B79" i="2"/>
  <c r="I91" i="2"/>
  <c r="I213" i="2" s="1"/>
  <c r="I285" i="2" s="1"/>
  <c r="N85" i="2"/>
  <c r="J91" i="2"/>
  <c r="J213" i="2" s="1"/>
  <c r="J285" i="2" s="1"/>
  <c r="E91" i="2"/>
  <c r="E213" i="2" s="1"/>
  <c r="E285" i="2" s="1"/>
  <c r="N77" i="2"/>
  <c r="M74" i="2" l="1"/>
  <c r="L74" i="2"/>
  <c r="L91" i="2" s="1"/>
  <c r="L213" i="2" s="1"/>
  <c r="L285" i="2" s="1"/>
  <c r="B74" i="2"/>
  <c r="B91" i="2" s="1"/>
  <c r="F91" i="2"/>
  <c r="F213" i="2" s="1"/>
  <c r="F285" i="2" s="1"/>
  <c r="N79" i="2"/>
  <c r="M91" i="2" l="1"/>
  <c r="M213" i="2" s="1"/>
  <c r="M285" i="2" s="1"/>
  <c r="C91" i="2"/>
  <c r="C213" i="2" s="1"/>
  <c r="C285" i="2" s="1"/>
  <c r="N74" i="2"/>
  <c r="N91" i="2" s="1"/>
  <c r="N24" i="2"/>
  <c r="B6" i="2"/>
  <c r="B5" i="2" s="1"/>
  <c r="B71" i="2" l="1"/>
  <c r="N5" i="2"/>
  <c r="N71" i="2" s="1"/>
  <c r="E35" i="14"/>
  <c r="E41" i="14" s="1"/>
  <c r="N41" i="2"/>
  <c r="N6" i="2"/>
  <c r="E14" i="14" s="1"/>
  <c r="N40" i="2"/>
  <c r="B213" i="2" l="1"/>
  <c r="B285" i="2" s="1"/>
  <c r="E24" i="14"/>
  <c r="E31" i="14"/>
  <c r="E33" i="14"/>
  <c r="E16" i="14"/>
  <c r="E19" i="14"/>
  <c r="E22" i="14"/>
  <c r="E25" i="14"/>
  <c r="E21" i="14"/>
  <c r="E23" i="14"/>
  <c r="E26" i="14"/>
  <c r="E32" i="14"/>
  <c r="E27" i="14"/>
  <c r="E28" i="14"/>
  <c r="E29" i="14"/>
  <c r="E30" i="14"/>
  <c r="P6" i="2"/>
  <c r="E15" i="14"/>
  <c r="E20" i="14"/>
  <c r="E17" i="14"/>
  <c r="E18" i="14"/>
  <c r="E34" i="14" l="1"/>
  <c r="N213" i="2"/>
  <c r="N285" i="2" l="1"/>
  <c r="E42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tc={207BA6EB-1CAD-4B71-ACB6-9CCDD98CAA58}</author>
  </authors>
  <commentList>
    <comment ref="A107" authorId="0" shapeId="0" xr:uid="{207BA6EB-1CAD-4B71-ACB6-9CCDD98CAA58}">
      <text>
        <t>[Threaded comment]
Your version of Excel allows you to read this threaded comment; however, any edits to it will get removed if the file is opened in a newer version of Excel. Learn more: https://go.microsoft.com/fwlink/?linkid=870924
Comment:
    Vajadzēs ārējos ekspertus, jo būs kritēriji kas ir subjektīvi (radošums, inovativitāte un tml.)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tc={6F60F226-4EE0-41FA-BCC1-74F29409D6E3}</author>
    <author>tc={55889C3E-4645-412E-8D53-98ECE0E9D590}</author>
    <author>tc={5BA3FC1D-E95D-4545-8258-8A160630EFE0}</author>
    <author>tc={D772955A-009D-4DE0-9A24-54F2B4D31114}</author>
    <author>tc={8A96F3AE-2D8B-4A56-AA08-F0E55E43023D}</author>
    <author>tc={8CDF93BE-69AB-46CC-97FE-EDBC2A9C2959}</author>
    <author>Gints Kārkliņš</author>
    <author>tc={B43431E7-BB69-4071-83F8-B2C87814439C}</author>
    <author>tc={E40E592D-6049-4E7E-8063-00D7BC8386A2}</author>
    <author>tc={A4392257-B47C-4701-B2FA-886D29AF5BC4}</author>
    <author>tc={892328FC-4763-428D-9C36-45082BB5F65C}</author>
    <author>tc={ED9B9A11-1356-4637-9B87-B9662920F93B}</author>
    <author>tc={3027243C-DAA8-482F-AB4E-B10D7F8E772C}</author>
    <author>tc={B9080C29-7402-4B92-B7E5-667176FE8B62}</author>
    <author>tc={2191E016-2C5D-461A-BBC9-95286DBD7108}</author>
    <author>tc={DC4CCD23-2BA5-4A4D-81AF-675118550763}</author>
    <author>tc={3AAAC70C-CB2D-45D1-B372-B265323A6C2A}</author>
    <author>tc={621F744C-F6CF-487A-8918-25F4AFDFFDC8}</author>
    <author>tc={A6C6075F-6E53-43FD-96DB-E394B4C35632}</author>
    <author>tc={2A579D6A-B01F-49EB-B1F7-2BF8364E29A5}</author>
    <author>tc={521CB2E5-A1B4-47B8-8A2B-25DD88A850B5}</author>
    <author>tc={CABA9439-3CDC-4F31-B27B-6BBDCADE8748}</author>
    <author>tc={F03797F5-1DBB-42D9-BEBA-77733686D336}</author>
    <author>tc={A76397F6-2F7F-432B-8D4A-F94614C26652}</author>
    <author>tc={A910C888-F838-426A-B644-D1E3737D5315}</author>
  </authors>
  <commentList>
    <comment ref="H13" authorId="0" shapeId="0" xr:uid="{6F60F226-4EE0-41FA-BCC1-74F29409D6E3}">
      <text>
        <t>[Threaded comment]
Your version of Excel allows you to read this threaded comment; however, any edits to it will get removed if the file is opened in a newer version of Excel. Learn more: https://go.microsoft.com/fwlink/?linkid=870924
Comment:
    0,25 stunda uz vienu līgumu</t>
      </text>
    </comment>
    <comment ref="I13" authorId="1" shapeId="0" xr:uid="{55889C3E-4645-412E-8D53-98ECE0E9D590}">
      <text>
        <t>[Threaded comment]
Your version of Excel allows you to read this threaded comment; however, any edits to it will get removed if the file is opened in a newer version of Excel. Learn more: https://go.microsoft.com/fwlink/?linkid=870924
Comment:
    0,3 stunda uz vienu līgumu</t>
      </text>
    </comment>
    <comment ref="H14" authorId="2" shapeId="0" xr:uid="{5BA3FC1D-E95D-4545-8258-8A160630EFE0}">
      <text>
        <t>[Threaded comment]
Your version of Excel allows you to read this threaded comment; however, any edits to it will get removed if the file is opened in a newer version of Excel. Learn more: https://go.microsoft.com/fwlink/?linkid=870924
Comment:
    Nav paredzēts</t>
      </text>
    </comment>
    <comment ref="I14" authorId="3" shapeId="0" xr:uid="{D772955A-009D-4DE0-9A24-54F2B4D31114}">
      <text>
        <t>[Threaded comment]
Your version of Excel allows you to read this threaded comment; however, any edits to it will get removed if the file is opened in a newer version of Excel. Learn more: https://go.microsoft.com/fwlink/?linkid=870924
Comment:
    Nav paredzēts</t>
      </text>
    </comment>
    <comment ref="H15" authorId="4" shapeId="0" xr:uid="{8A96F3AE-2D8B-4A56-AA08-F0E55E43023D}">
      <text>
        <t>[Threaded comment]
Your version of Excel allows you to read this threaded comment; however, any edits to it will get removed if the file is opened in a newer version of Excel. Learn more: https://go.microsoft.com/fwlink/?linkid=870924
Comment:
    1h vienam atbalsta saņēmējam</t>
      </text>
    </comment>
    <comment ref="I15" authorId="5" shapeId="0" xr:uid="{8CDF93BE-69AB-46CC-97FE-EDBC2A9C2959}">
      <text>
        <t>[Threaded comment]
Your version of Excel allows you to read this threaded comment; however, any edits to it will get removed if the file is opened in a newer version of Excel. Learn more: https://go.microsoft.com/fwlink/?linkid=870924
Comment:
    1,5 stunda projektam - pieteikuma izvērtēšana, apstiprināšana</t>
      </text>
    </comment>
    <comment ref="L15" authorId="6" shapeId="0" xr:uid="{8A24F98E-A3ED-4F6F-8DC5-15B27CBFBFEB}">
      <text>
        <r>
          <rPr>
            <b/>
            <sz val="9"/>
            <color indexed="81"/>
            <rFont val="Tahoma"/>
            <family val="2"/>
            <charset val="186"/>
          </rPr>
          <t>Gints Kārkliņš:</t>
        </r>
        <r>
          <rPr>
            <sz val="9"/>
            <color indexed="81"/>
            <rFont val="Tahoma"/>
            <family val="2"/>
            <charset val="186"/>
          </rPr>
          <t xml:space="preserve">
viens pārskats</t>
        </r>
      </text>
    </comment>
    <comment ref="M15" authorId="6" shapeId="0" xr:uid="{00000000-0006-0000-0200-000004000000}">
      <text>
        <r>
          <rPr>
            <b/>
            <sz val="9"/>
            <color indexed="81"/>
            <rFont val="Tahoma"/>
            <family val="2"/>
            <charset val="186"/>
          </rPr>
          <t>Gints Kārkliņš:</t>
        </r>
        <r>
          <rPr>
            <sz val="9"/>
            <color indexed="81"/>
            <rFont val="Tahoma"/>
            <family val="2"/>
            <charset val="186"/>
          </rPr>
          <t xml:space="preserve">
viens pārskats</t>
        </r>
      </text>
    </comment>
    <comment ref="N15" authorId="6" shapeId="0" xr:uid="{00000000-0006-0000-0200-000005000000}">
      <text>
        <r>
          <rPr>
            <b/>
            <sz val="9"/>
            <color indexed="81"/>
            <rFont val="Tahoma"/>
            <family val="2"/>
            <charset val="186"/>
          </rPr>
          <t>Gints Kārkliņš:</t>
        </r>
        <r>
          <rPr>
            <sz val="9"/>
            <color indexed="81"/>
            <rFont val="Tahoma"/>
            <family val="2"/>
            <charset val="186"/>
          </rPr>
          <t xml:space="preserve">
viens pārskats</t>
        </r>
      </text>
    </comment>
    <comment ref="O15" authorId="6" shapeId="0" xr:uid="{00000000-0006-0000-0200-000007000000}">
      <text>
        <r>
          <rPr>
            <b/>
            <sz val="9"/>
            <color indexed="81"/>
            <rFont val="Tahoma"/>
            <family val="2"/>
            <charset val="186"/>
          </rPr>
          <t>Gints Kārkliņš:</t>
        </r>
        <r>
          <rPr>
            <sz val="9"/>
            <color indexed="81"/>
            <rFont val="Tahoma"/>
            <family val="2"/>
            <charset val="186"/>
          </rPr>
          <t xml:space="preserve">
viens pārskats</t>
        </r>
      </text>
    </comment>
    <comment ref="H16" authorId="7" shapeId="0" xr:uid="{B43431E7-BB69-4071-83F8-B2C87814439C}">
      <text>
        <t>[Threaded comment]
Your version of Excel allows you to read this threaded comment; however, any edits to it will get removed if the file is opened in a newer version of Excel. Learn more: https://go.microsoft.com/fwlink/?linkid=870924
Comment:
    1h 2 pārskati 12 mēnešos (maksimums var 4 pārskatus katru mēnesi iesniegt)</t>
      </text>
    </comment>
    <comment ref="I16" authorId="8" shapeId="0" xr:uid="{E40E592D-6049-4E7E-8063-00D7BC8386A2}">
      <text>
        <t>[Threaded comment]
Your version of Excel allows you to read this threaded comment; however, any edits to it will get removed if the file is opened in a newer version of Excel. Learn more: https://go.microsoft.com/fwlink/?linkid=870924
Comment:
    Nav paredzēts</t>
      </text>
    </comment>
    <comment ref="L16" authorId="6" shapeId="0" xr:uid="{0913012F-CABA-4D96-88CE-4012488091AF}">
      <text>
        <r>
          <rPr>
            <b/>
            <sz val="9"/>
            <color indexed="81"/>
            <rFont val="Tahoma"/>
            <family val="2"/>
            <charset val="186"/>
          </rPr>
          <t>Gints Kārkliņš:</t>
        </r>
        <r>
          <rPr>
            <sz val="9"/>
            <color indexed="81"/>
            <rFont val="Tahoma"/>
            <family val="2"/>
            <charset val="186"/>
          </rPr>
          <t xml:space="preserve">
viens pārskats</t>
        </r>
      </text>
    </comment>
    <comment ref="M16" authorId="6" shapeId="0" xr:uid="{00000000-0006-0000-0200-000009000000}">
      <text>
        <r>
          <rPr>
            <b/>
            <sz val="9"/>
            <color indexed="81"/>
            <rFont val="Tahoma"/>
            <family val="2"/>
            <charset val="186"/>
          </rPr>
          <t>Gints Kārkliņš:</t>
        </r>
        <r>
          <rPr>
            <sz val="9"/>
            <color indexed="81"/>
            <rFont val="Tahoma"/>
            <family val="2"/>
            <charset val="186"/>
          </rPr>
          <t xml:space="preserve">
viens pārskats</t>
        </r>
      </text>
    </comment>
    <comment ref="N16" authorId="6" shapeId="0" xr:uid="{00000000-0006-0000-0200-00000A000000}">
      <text>
        <r>
          <rPr>
            <b/>
            <sz val="9"/>
            <color indexed="81"/>
            <rFont val="Tahoma"/>
            <family val="2"/>
            <charset val="186"/>
          </rPr>
          <t>Gints Kārkliņš:</t>
        </r>
        <r>
          <rPr>
            <sz val="9"/>
            <color indexed="81"/>
            <rFont val="Tahoma"/>
            <family val="2"/>
            <charset val="186"/>
          </rPr>
          <t xml:space="preserve">
viens pārskats</t>
        </r>
      </text>
    </comment>
    <comment ref="O16" authorId="6" shapeId="0" xr:uid="{00000000-0006-0000-0200-00000C000000}">
      <text>
        <r>
          <rPr>
            <b/>
            <sz val="9"/>
            <color indexed="81"/>
            <rFont val="Tahoma"/>
            <family val="2"/>
            <charset val="186"/>
          </rPr>
          <t>Gints Kārkliņš:</t>
        </r>
        <r>
          <rPr>
            <sz val="9"/>
            <color indexed="81"/>
            <rFont val="Tahoma"/>
            <family val="2"/>
            <charset val="186"/>
          </rPr>
          <t xml:space="preserve">
viens pārskats</t>
        </r>
      </text>
    </comment>
    <comment ref="H17" authorId="9" shapeId="0" xr:uid="{A4392257-B47C-4701-B2FA-886D29AF5BC4}">
      <text>
        <t>[Threaded comment]
Your version of Excel allows you to read this threaded comment; however, any edits to it will get removed if the file is opened in a newer version of Excel. Learn more: https://go.microsoft.com/fwlink/?linkid=870924
Comment:
    10 minūtes vienam projektam</t>
      </text>
    </comment>
    <comment ref="I17" authorId="10" shapeId="0" xr:uid="{892328FC-4763-428D-9C36-45082BB5F65C}">
      <text>
        <t>[Threaded comment]
Your version of Excel allows you to read this threaded comment; however, any edits to it will get removed if the file is opened in a newer version of Excel. Learn more: https://go.microsoft.com/fwlink/?linkid=870924
Comment:
    10 min vienam projektam</t>
      </text>
    </comment>
    <comment ref="H18" authorId="11" shapeId="0" xr:uid="{ED9B9A11-1356-4637-9B87-B9662920F93B}">
      <text>
        <t>[Threaded comment]
Your version of Excel allows you to read this threaded comment; however, any edits to it will get removed if the file is opened in a newer version of Excel. Learn more: https://go.microsoft.com/fwlink/?linkid=870924
Comment:
    Nav paredzēts</t>
      </text>
    </comment>
    <comment ref="I18" authorId="12" shapeId="0" xr:uid="{3027243C-DAA8-482F-AB4E-B10D7F8E772C}">
      <text>
        <t>[Threaded comment]
Your version of Excel allows you to read this threaded comment; however, any edits to it will get removed if the file is opened in a newer version of Excel. Learn more: https://go.microsoft.com/fwlink/?linkid=870924
Comment:
    Nav paredzēts</t>
      </text>
    </comment>
    <comment ref="H19" authorId="13" shapeId="0" xr:uid="{B9080C29-7402-4B92-B7E5-667176FE8B62}">
      <text>
        <t>[Threaded comment]
Your version of Excel allows you to read this threaded comment; however, any edits to it will get removed if the file is opened in a newer version of Excel. Learn more: https://go.microsoft.com/fwlink/?linkid=870924
Comment:
    Nav paredzēts</t>
      </text>
    </comment>
    <comment ref="I19" authorId="14" shapeId="0" xr:uid="{2191E016-2C5D-461A-BBC9-95286DBD7108}">
      <text>
        <t>[Threaded comment]
Your version of Excel allows you to read this threaded comment; however, any edits to it will get removed if the file is opened in a newer version of Excel. Learn more: https://go.microsoft.com/fwlink/?linkid=870924
Comment:
    Nav paredzēts</t>
      </text>
    </comment>
    <comment ref="H20" authorId="6" shapeId="0" xr:uid="{00000000-0006-0000-0200-00000F000000}">
      <text>
        <r>
          <rPr>
            <b/>
            <sz val="9"/>
            <color indexed="81"/>
            <rFont val="Tahoma"/>
            <family val="2"/>
            <charset val="186"/>
          </rPr>
          <t>Gints Kārkliņš:</t>
        </r>
        <r>
          <rPr>
            <sz val="9"/>
            <color indexed="81"/>
            <rFont val="Tahoma"/>
            <family val="2"/>
            <charset val="186"/>
          </rPr>
          <t xml:space="preserve">
Dīleru pārbaude</t>
        </r>
      </text>
    </comment>
    <comment ref="I20" authorId="15" shapeId="0" xr:uid="{DC4CCD23-2BA5-4A4D-81AF-675118550763}">
      <text>
        <t>[Threaded comment]
Your version of Excel allows you to read this threaded comment; however, any edits to it will get removed if the file is opened in a newer version of Excel. Learn more: https://go.microsoft.com/fwlink/?linkid=870924
Comment:
    Nav paredzēts 2022. gadā</t>
      </text>
    </comment>
    <comment ref="I21" authorId="16" shapeId="0" xr:uid="{3AAAC70C-CB2D-45D1-B372-B265323A6C2A}">
      <text>
        <t>[Threaded comment]
Your version of Excel allows you to read this threaded comment; however, any edits to it will get removed if the file is opened in a newer version of Excel. Learn more: https://go.microsoft.com/fwlink/?linkid=870924
Comment:
    2% projekti 4h</t>
      </text>
    </comment>
    <comment ref="H22" authorId="17" shapeId="0" xr:uid="{621F744C-F6CF-487A-8918-25F4AFDFFDC8}">
      <text>
        <t>[Threaded comment]
Your version of Excel allows you to read this threaded comment; however, any edits to it will get removed if the file is opened in a newer version of Excel. Learn more: https://go.microsoft.com/fwlink/?linkid=870924
Comment:
    10 līguma grozījumi katram, 0.25h vieni grozījumi
Reply:
    Ko nozīmē katram? Katram līgumam, katram projektam, katram darbiniekam?</t>
      </text>
    </comment>
    <comment ref="I22" authorId="18" shapeId="0" xr:uid="{A6C6075F-6E53-43FD-96DB-E394B4C35632}">
      <text>
        <t>[Threaded comment]
Your version of Excel allows you to read this threaded comment; however, any edits to it will get removed if the file is opened in a newer version of Excel. Learn more: https://go.microsoft.com/fwlink/?linkid=870924
Comment:
    1% projektiem grozījumi, 2h</t>
      </text>
    </comment>
    <comment ref="H23" authorId="19" shapeId="0" xr:uid="{2A579D6A-B01F-49EB-B1F7-2BF8364E29A5}">
      <text>
        <t>[Threaded comment]
Your version of Excel allows you to read this threaded comment; however, any edits to it will get removed if the file is opened in a newer version of Excel. Learn more: https://go.microsoft.com/fwlink/?linkid=870924
Comment:
    1% 1h katram</t>
      </text>
    </comment>
    <comment ref="I23" authorId="20" shapeId="0" xr:uid="{521CB2E5-A1B4-47B8-8A2B-25DD88A850B5}">
      <text>
        <t>[Threaded comment]
Your version of Excel allows you to read this threaded comment; however, any edits to it will get removed if the file is opened in a newer version of Excel. Learn more: https://go.microsoft.com/fwlink/?linkid=870924
Comment:
    1% 1h katram</t>
      </text>
    </comment>
    <comment ref="I24" authorId="21" shapeId="0" xr:uid="{CABA9439-3CDC-4F31-B27B-6BBDCADE8748}">
      <text>
        <t>[Threaded comment]
Your version of Excel allows you to read this threaded comment; however, any edits to it will get removed if the file is opened in a newer version of Excel. Learn more: https://go.microsoft.com/fwlink/?linkid=870924
Comment:
    8 semināri</t>
      </text>
    </comment>
    <comment ref="I28" authorId="22" shapeId="0" xr:uid="{F03797F5-1DBB-42D9-BEBA-77733686D336}">
      <text>
        <t>[Threaded comment]
Your version of Excel allows you to read this threaded comment; however, any edits to it will get removed if the file is opened in a newer version of Excel. Learn more: https://go.microsoft.com/fwlink/?linkid=870924
Comment:
    1 seminārs katru nedēļu: 1h katram</t>
      </text>
    </comment>
    <comment ref="H31" authorId="23" shapeId="0" xr:uid="{A76397F6-2F7F-432B-8D4A-F94614C26652}">
      <text>
        <t>[Threaded comment]
Your version of Excel allows you to read this threaded comment; however, any edits to it will get removed if the file is opened in a newer version of Excel. Learn more: https://go.microsoft.com/fwlink/?linkid=870924
Comment:
    1% projekti 4h</t>
      </text>
    </comment>
    <comment ref="I31" authorId="24" shapeId="0" xr:uid="{A910C888-F838-426A-B644-D1E3737D5315}">
      <text>
        <t>[Threaded comment]
Your version of Excel allows you to read this threaded comment; however, any edits to it will get removed if the file is opened in a newer version of Excel. Learn more: https://go.microsoft.com/fwlink/?linkid=870924
Comment:
    1% projekti 4h</t>
      </text>
    </comment>
  </commentList>
</comments>
</file>

<file path=xl/sharedStrings.xml><?xml version="1.0" encoding="utf-8"?>
<sst xmlns="http://schemas.openxmlformats.org/spreadsheetml/2006/main" count="554" uniqueCount="251">
  <si>
    <t>Paskaidrojumi</t>
  </si>
  <si>
    <t>Atlīdzība personālam</t>
  </si>
  <si>
    <t>Uzņēmējdarbības riska nodeva</t>
  </si>
  <si>
    <t>Biroja izmaksas</t>
  </si>
  <si>
    <t>Kancelejas preces</t>
  </si>
  <si>
    <t>Sakaru un komunikācijas izdevumi</t>
  </si>
  <si>
    <t xml:space="preserve">Darba vietu aprīkojuma  nolietojuma izmaksas </t>
  </si>
  <si>
    <t>Pamatlīdzekļu nolietojums</t>
  </si>
  <si>
    <t>Citas izmaksas</t>
  </si>
  <si>
    <t>Telpu nomas, apsaimniekošanas un komunālo pakalpojumu izmaksas</t>
  </si>
  <si>
    <t>Budžeta pozīcija</t>
  </si>
  <si>
    <t>Projektu vadītāji-vērtētāji</t>
  </si>
  <si>
    <t>Ekspertu izmaksas</t>
  </si>
  <si>
    <t>Projektu skaits</t>
  </si>
  <si>
    <t>Maksājumu pieprasījumu pārbaude (avansa)</t>
  </si>
  <si>
    <t>Pārskata pārbaude (progresa, noslēguma)</t>
  </si>
  <si>
    <t>Pārskata pārbaude (monitoringa)</t>
  </si>
  <si>
    <t>Pārbaude projekta īstenošanas vietā (pirms līguma noslēgšanas)</t>
  </si>
  <si>
    <t>Pārbaude projekta īstenošanas vietā (progresa, noslēguma)</t>
  </si>
  <si>
    <t>Pārbaude projekta īstenošanas vietā (pēcnovērtējuma)</t>
  </si>
  <si>
    <t>Projektu risku izvērtējuma un pārbaužu gada plāna izstrāde un aktualizācija (pogresa un monitoringa)</t>
  </si>
  <si>
    <t xml:space="preserve">Maksājumu prognozes sastādīšana un aktualizēšana </t>
  </si>
  <si>
    <t>Piedalīšanās neatbilstību atgūšanas procesā</t>
  </si>
  <si>
    <t>Projektu līgumu grozījumu noslēgšana</t>
  </si>
  <si>
    <t>Projektu līgumu laušana</t>
  </si>
  <si>
    <t>Fonda IKS aktualizēšana</t>
  </si>
  <si>
    <t>Izpildes laiks uz 1 vienību (cilvēkstundās)</t>
  </si>
  <si>
    <t>16</t>
  </si>
  <si>
    <t>10</t>
  </si>
  <si>
    <t>Vienību skaits (vien.)</t>
  </si>
  <si>
    <t>Kopā:</t>
  </si>
  <si>
    <t>Pirmreizēja vērtēšana</t>
  </si>
  <si>
    <t>Atkārtota vērtēšana</t>
  </si>
  <si>
    <t>Lēmumu/atzinumu sagatavošana</t>
  </si>
  <si>
    <t>KOPĀ cilvēkstundas</t>
  </si>
  <si>
    <t>KOPĀ cilvēkmēneši</t>
  </si>
  <si>
    <t>160 stundas mēnesī</t>
  </si>
  <si>
    <t>80% no iesniegumu skaita</t>
  </si>
  <si>
    <t>visi iesniegumi</t>
  </si>
  <si>
    <t>KOPĀ (EUR)</t>
  </si>
  <si>
    <t>Pārbaudes uz vietas</t>
  </si>
  <si>
    <t>Monitoringa uzraudzība NEPILNAM gadam</t>
  </si>
  <si>
    <t>Monitoringa uzraudzība PILNAM gadam</t>
  </si>
  <si>
    <t>Valdes priekšsēdētājs</t>
  </si>
  <si>
    <t>Iepirkumu dokumentācijas pārbaude</t>
  </si>
  <si>
    <t>Darbinieku mēnešu skaits (stundas)</t>
  </si>
  <si>
    <t>Darbinieku mēnešu skaits (nauda)</t>
  </si>
  <si>
    <t>Ieviešanas uzraudzība</t>
  </si>
  <si>
    <t>Konkurss</t>
  </si>
  <si>
    <t>Semināru organizēšana</t>
  </si>
  <si>
    <t>Maksājumu pieprasījumu pārbaude (starpposma un noslēguma) un precizēšana</t>
  </si>
  <si>
    <t>Kopā stundas</t>
  </si>
  <si>
    <t>100% projekti</t>
  </si>
  <si>
    <t>50% projekti</t>
  </si>
  <si>
    <t>divi pārskati</t>
  </si>
  <si>
    <t>20% projekti</t>
  </si>
  <si>
    <t>Fonda IKS aktualizācija (jaunam konkursam)</t>
  </si>
  <si>
    <t xml:space="preserve">EKII projektu ieviešanas vadlīniju izstrāde </t>
  </si>
  <si>
    <t xml:space="preserve">EKII projektu rezultātu monitoringa vadlīniju izstrāde </t>
  </si>
  <si>
    <t>Ceturkšņa ziņojuma sagatavošana par EKIII līdzfinansēto projektu ieviešanu</t>
  </si>
  <si>
    <t>Gada ziņojuma sagatavošana par EKII finansēto projektu rezultātiem un monitoringu</t>
  </si>
  <si>
    <t>EKII lietvedība</t>
  </si>
  <si>
    <t>Siltumnīcefekta gāzu emisiju samazināšana - zema enerģijas patēriņa ēkas</t>
  </si>
  <si>
    <t>Siltumnīcefekta gāzu emisiju samazināšana valsts nozīmes aizsargājamos arhitektūras pieminekļos</t>
  </si>
  <si>
    <t>Informācijas uzkrāšana datu bāzē</t>
  </si>
  <si>
    <t>KOPĀ</t>
  </si>
  <si>
    <t>Mēneša un gada pārskati par Fonda darbību</t>
  </si>
  <si>
    <t>1 katrā konkursā</t>
  </si>
  <si>
    <t>10% projekti</t>
  </si>
  <si>
    <t>monitoringa - NAV
ieviešana - 1 katrā konkursā</t>
  </si>
  <si>
    <t>4 reizes kopēji</t>
  </si>
  <si>
    <t>1 reizi kopēji</t>
  </si>
  <si>
    <t>3 reizes kopēji</t>
  </si>
  <si>
    <t>12 reizes kopēji</t>
  </si>
  <si>
    <t>patstāvīgi kopēji</t>
  </si>
  <si>
    <t>Valdes priekšsēdētājs/valdes loceklis</t>
  </si>
  <si>
    <t>2x 75% projekti</t>
  </si>
  <si>
    <t>50% jaunie projekti</t>
  </si>
  <si>
    <t>nav</t>
  </si>
  <si>
    <t>Siltumnīcefekta gāzu emisiju samazināšana ar viedajām pilsētvides tehnoloģijām</t>
  </si>
  <si>
    <t>Projektu iesniegumi - vienību skaits (vien.)</t>
  </si>
  <si>
    <t>Vērtēšanas komisijas sekretārs</t>
  </si>
  <si>
    <t>Pasta pakalpojumi</t>
  </si>
  <si>
    <t>Siltumnīcefekta gāzu emisiju samazināšana, attīstot enerģētiski pašpietiekamu ēku būvniecību</t>
  </si>
  <si>
    <t>Piedalīšanās semināros</t>
  </si>
  <si>
    <t>DD VSAOI (23,59%)</t>
  </si>
  <si>
    <t>Siltumnīcefekta gāzu emisiju samazināšana valsts nozīmes aizsargājamos arhitektūras pieminekļos II kārta</t>
  </si>
  <si>
    <t>Siltumnīcefekta gāzu emisijas samazināšana transporta sektorā – atbalsts bezemisiju un mazemisiju transportlīdzekļu iegādei</t>
  </si>
  <si>
    <t>Siltumnīcefekta gāzu emisiju samazināšana pašvaldību publisko teritoriju apgaismojuma infrastruktūrā</t>
  </si>
  <si>
    <t>NA</t>
  </si>
  <si>
    <t>Izpildes laiks uz 1 vienību (cilvēk-stundās)</t>
  </si>
  <si>
    <t>Divpusējo līgumu noslēgšana</t>
  </si>
  <si>
    <t>Konkursa finansējums</t>
  </si>
  <si>
    <t>Jauni līgumi</t>
  </si>
  <si>
    <t>1 reizi katrā projektā</t>
  </si>
  <si>
    <t>100% projekti visi iepirkumi</t>
  </si>
  <si>
    <t>Siltumnīcefekta gāzu emisiju samazināšana mājsaimniecībās – atbalsts atjaunojamo energoresursu izmantošanai</t>
  </si>
  <si>
    <t>Sabiedrības izpratnes veicināšana par klimatneitralitātes un klimatnoturības nozīmi un iespējām</t>
  </si>
  <si>
    <t>EKII-1</t>
  </si>
  <si>
    <t>EKII-2</t>
  </si>
  <si>
    <t>EKII-3</t>
  </si>
  <si>
    <t>EKII-4</t>
  </si>
  <si>
    <t>EKII-5</t>
  </si>
  <si>
    <t>EKII-6</t>
  </si>
  <si>
    <t>EKII-1.1</t>
  </si>
  <si>
    <t>EKII-7</t>
  </si>
  <si>
    <t>EKII-8</t>
  </si>
  <si>
    <t>EKII-9</t>
  </si>
  <si>
    <t>EKII-10</t>
  </si>
  <si>
    <t>EKII-11</t>
  </si>
  <si>
    <t>2023 KOPĀ</t>
  </si>
  <si>
    <r>
      <t xml:space="preserve">Atsevišķu pārvaldes uzdevumu deleģēšanas līguma starp
Klimata un enerģētikas ministriju un sabiedrību ar ierobežotu atbildību “Vides investīciju fonds”
</t>
    </r>
    <r>
      <rPr>
        <b/>
        <sz val="9"/>
        <color theme="1"/>
        <rFont val="Times New Roman"/>
        <family val="2"/>
        <charset val="186"/>
      </rPr>
      <t>4. pielikums</t>
    </r>
  </si>
  <si>
    <t>EKII projektu īstenošanas uzraudzības funkciju veikšanai nepieciešamo cilvēkstundu aprēķins 2023. gadam</t>
  </si>
  <si>
    <t>Atsevišķu pārvaldes uzdevumu deleģēšanas līguma starp Latvijas Republikas Klimata un enerģētikas ministriju</t>
  </si>
  <si>
    <t>2. PIELIKUMS</t>
  </si>
  <si>
    <t>Uzdevuma grupa</t>
  </si>
  <si>
    <t>Budžeta dotācija/
programma 33.01.00/</t>
  </si>
  <si>
    <t>Plānotās stundas</t>
  </si>
  <si>
    <r>
      <rPr>
        <b/>
        <sz val="10"/>
        <color theme="1"/>
        <rFont val="Times New Roman"/>
        <family val="1"/>
        <charset val="186"/>
      </rPr>
      <t xml:space="preserve">Plānotās izmaksas, </t>
    </r>
    <r>
      <rPr>
        <b/>
        <i/>
        <sz val="10"/>
        <color theme="1"/>
        <rFont val="Times New Roman"/>
        <family val="1"/>
        <charset val="186"/>
      </rPr>
      <t>euro</t>
    </r>
  </si>
  <si>
    <t>Netiešās izmaksas</t>
  </si>
  <si>
    <t xml:space="preserve">Kopā  </t>
  </si>
  <si>
    <t>Pušu rekvizīti un paraksti</t>
  </si>
  <si>
    <t>Klimata un enerģētikas ministrija</t>
  </si>
  <si>
    <t>Vienotais reģistrācijas Nr. 40900039891</t>
  </si>
  <si>
    <t>Valsts sekretāra vietnieks
klimata politikas jautājumos
paraksts*
Dagnis Dubrovskis</t>
  </si>
  <si>
    <t>*Piezīme: “Dokumenta rekvizītus “paraksts” un “datums” neaizpilda, ja elektroniskais dokuments sagatavots atbilstoši normatīvajiem aktiem par elektronisko dokumentu noformēšanu.</t>
  </si>
  <si>
    <t xml:space="preserve"> un sabiedrību ar ierobežotu atbildību "Vides investīciju fonds"</t>
  </si>
  <si>
    <t>Sabiedrība ar ierobežotu atbildību "Vides investīciju fonds"</t>
  </si>
  <si>
    <t>Vienotais reģistrācijas Nr. 40003339615</t>
  </si>
  <si>
    <t xml:space="preserve">Valdes priekšsēdētājs
paraksts*
Andris Ķēniņš
</t>
  </si>
  <si>
    <t>Konkurss: Sabiedrības izpratnes veicināšana par klimatneitralitātes un klimatnoturības nozīmi un iespējām</t>
  </si>
  <si>
    <r>
      <t>Projektu iesniegumu vērtēšana: "</t>
    </r>
    <r>
      <rPr>
        <b/>
        <sz val="12"/>
        <color theme="5" tint="-0.249977111117893"/>
        <rFont val="Times New Roman"/>
        <family val="1"/>
        <charset val="186"/>
      </rPr>
      <t>Sabiedrības izpratnes veicināšana par klimatneitralitātes un klimatnoturības nozīmi un iespējām</t>
    </r>
    <r>
      <rPr>
        <sz val="12"/>
        <color theme="5" tint="-0.249977111117893"/>
        <rFont val="Times New Roman"/>
        <family val="2"/>
        <charset val="186"/>
      </rPr>
      <t>"</t>
    </r>
  </si>
  <si>
    <t>Projektu iesniegumu vērtēšana: ""</t>
  </si>
  <si>
    <t>EKII projektu ieviešanas uzraudzība</t>
  </si>
  <si>
    <t>Emisijas kvotu izsolīšanas instruments (EKII):</t>
  </si>
  <si>
    <t>Klimata pārmaiņu finanšu instruments (KPFI):</t>
  </si>
  <si>
    <t>KPFI projektu ieviešanas uzraudzība</t>
  </si>
  <si>
    <t>Nr.</t>
  </si>
  <si>
    <t xml:space="preserve">KPFI projektu rezultātu monitoringa vadlīniju izstrāde </t>
  </si>
  <si>
    <t>Ceturkšņa ziņojuma sagatavošana par KPFI līdzfinansēto projektu ieviešanu</t>
  </si>
  <si>
    <t>Gada ziņojuma sagatavošana par KPFI finansēto projektu rezultātiem un monitoringu</t>
  </si>
  <si>
    <t>Ceturkšņa un gada pārskati par Fonda darbību</t>
  </si>
  <si>
    <t>KPFI lietvedība</t>
  </si>
  <si>
    <t>Informācijas uzkrāšana KPFI datu bāzē</t>
  </si>
  <si>
    <t>3h vienam monitoringa pārskatam ieskaitot arī precizējumus</t>
  </si>
  <si>
    <t>14h (divi projektu vadītāji katrai pārbaudei); 16 konkursā - 2h - reģistru pārbaude</t>
  </si>
  <si>
    <t>NAV</t>
  </si>
  <si>
    <t>1 reizi</t>
  </si>
  <si>
    <t>4X</t>
  </si>
  <si>
    <t>1X</t>
  </si>
  <si>
    <t>visiem kopēji</t>
  </si>
  <si>
    <t>Energoefektivitātes paaugstināšana pašvaldību ēkās (I kārta)</t>
  </si>
  <si>
    <t>SEG gāzu emisijas samazinošu tehnoloģiju attīstīšana</t>
  </si>
  <si>
    <t xml:space="preserve">Energoefektivitātes paaugstināšana augstākās izglītības iestāžu ēkās </t>
  </si>
  <si>
    <t>Atbalsts tehnoloģiju pārejai no fosilajiem uz atjaunojamajiem energoresursiem</t>
  </si>
  <si>
    <t>Kompleksi risinājumi siltumnīcefekta gāzu emisiju samazināšanai profesionālās izglītības iestāžu ēkās</t>
  </si>
  <si>
    <t>Kompleksi risinājumi siltumnīcefekta gāzu emisiju samazināšanai ražošanas ēkās</t>
  </si>
  <si>
    <t>Energoefektivitātes paaugstināšana pašvaldību ēkās (II kārta)</t>
  </si>
  <si>
    <t>Sabiedrības izpratnes attīstīšana par siltumnīcefekta gāzu emisiju samazināšanas nozīmi un iespējām</t>
  </si>
  <si>
    <t>Atjaunojamo energoresursu izmantošana transporta sektorā</t>
  </si>
  <si>
    <t>Zema enerģijas patēriņa mājas</t>
  </si>
  <si>
    <t>Atjaunojamo energoresursu izmantošana mājsaimniecības sektorā (I kārta)</t>
  </si>
  <si>
    <t>Atjaunojamo energoresursu izmantošana mājsaimniecības sektorā (II kārta)</t>
  </si>
  <si>
    <t>Atjaunojamo energoresursu izmantošana siltumnīcefekta gāzu emisiju samazināšanai</t>
  </si>
  <si>
    <t>Siltumnīcefekta gāzu emisijas samazināšana pašvaldību apgaismojumā (I kārta)</t>
  </si>
  <si>
    <t>13.1</t>
  </si>
  <si>
    <t>Siltumnīcefekta gāzu emisijas samazināšana pašvaldību apgaismojumā (II kārta)</t>
  </si>
  <si>
    <t>13.2</t>
  </si>
  <si>
    <t>Siltumnīcefekta gāzu emisijas samazināšana pašvaldību apgaismojumā (III kārta)</t>
  </si>
  <si>
    <t>13.3</t>
  </si>
  <si>
    <t>Siltumnīcefekta gāzu emisijas samazināšana pašvaldību apgaismojumā (IV kārta)</t>
  </si>
  <si>
    <t>Siltumnīcefekta gāzu emisijas samazinošu tehnoloģiju attīstīšana un pilotprojektu īstenošana</t>
  </si>
  <si>
    <t>Kompleksi risinājumi siltumnīcefekta gāzu emisijas samazināšanai (I kārta)</t>
  </si>
  <si>
    <t>15.1</t>
  </si>
  <si>
    <t>Kompleksi risinājumi siltumnīcefekta gāzu emisijas samazināšanai (II kārta)</t>
  </si>
  <si>
    <t>15.2</t>
  </si>
  <si>
    <t>Kompleksi risinājumi siltumnīcefekta gāzu emisijas samazināšanai (III kārta)</t>
  </si>
  <si>
    <t>15.3</t>
  </si>
  <si>
    <t>Kompleksi risinājumi siltumnīcefekta gāzu emisijas samazināšanai (IV kārta)</t>
  </si>
  <si>
    <t>15.4</t>
  </si>
  <si>
    <t>Kompleksi risinājumi siltumnīcefekta gāzu emisijas samazināšanai (V kārta)</t>
  </si>
  <si>
    <t>Siltumnīcefekta gāzu emisijas samazināšana transporta sektorā – atbalsts elektromobiļu un to uzlādes infrastruktūras ieviešanai</t>
  </si>
  <si>
    <t>Kopā</t>
  </si>
  <si>
    <t>Projektu vadītājs (Blumbergs Toms)</t>
  </si>
  <si>
    <t>Projektu vadītājs (Jurševics Uģis)</t>
  </si>
  <si>
    <t>Projektu vadītājs (Kabiņecka Madara)</t>
  </si>
  <si>
    <t>Projektu vadītājs (Vanadziņa Sabīne)</t>
  </si>
  <si>
    <t>Projektu vadītājs (Krasjko Aleksandrs)</t>
  </si>
  <si>
    <t>Projektu vadītājs (Kristiņa Diāna)</t>
  </si>
  <si>
    <t>Projektu vadītājs (Lazdiņa Ieva)</t>
  </si>
  <si>
    <t>Projektu vadītājs (Pilnmane Ilona)</t>
  </si>
  <si>
    <t>Projektu vadītājs (Tupuriņš Kaspars)</t>
  </si>
  <si>
    <t>Projektu vadītājs (Žukovska Kristīne)</t>
  </si>
  <si>
    <r>
      <t>Projektu iesniegumu vērtēšana: "</t>
    </r>
    <r>
      <rPr>
        <b/>
        <sz val="12"/>
        <color theme="5" tint="-0.249977111117893"/>
        <rFont val="Times New Roman"/>
        <family val="1"/>
        <charset val="186"/>
      </rPr>
      <t>Siltumnīcefekta gāzu emisiju samazināšana pašvaldību publisko teritoriju apgaismojuma infrastruktūrā</t>
    </r>
    <r>
      <rPr>
        <sz val="12"/>
        <color theme="5" tint="-0.249977111117893"/>
        <rFont val="Times New Roman"/>
        <family val="2"/>
        <charset val="186"/>
      </rPr>
      <t>"</t>
    </r>
  </si>
  <si>
    <t>Valdes locekļi</t>
  </si>
  <si>
    <t>Izpilddirektore</t>
  </si>
  <si>
    <t>Finanšu vadītājs (Kārkliņš Gints)</t>
  </si>
  <si>
    <t>Jurists (Darge Inese)</t>
  </si>
  <si>
    <t>Projektu vadītājs (Jauns)</t>
  </si>
  <si>
    <t>Saimnieciskās darbības izdevumi</t>
  </si>
  <si>
    <t>Pakalpojumi no ārienes</t>
  </si>
  <si>
    <t>Biroja apdrošināšana</t>
  </si>
  <si>
    <t>Nomas maksa par biroja telpām</t>
  </si>
  <si>
    <t>Komunālie maksājumi (elektrība)</t>
  </si>
  <si>
    <t>Apsardze</t>
  </si>
  <si>
    <t>Komandējuma izmaksas, kas saistītas ar pārbaudēm</t>
  </si>
  <si>
    <t>transports</t>
  </si>
  <si>
    <t>Telefoni</t>
  </si>
  <si>
    <t>LMT</t>
  </si>
  <si>
    <t>Internets, Ultra DSL</t>
  </si>
  <si>
    <t>Pasts</t>
  </si>
  <si>
    <t>Kancelejas izdevumi</t>
  </si>
  <si>
    <t>Biroja izdevumi</t>
  </si>
  <si>
    <t xml:space="preserve">Apmācības personālam </t>
  </si>
  <si>
    <t>Datu bāžu izmantošana</t>
  </si>
  <si>
    <t>Auditori</t>
  </si>
  <si>
    <t>Citi pakalpojumi</t>
  </si>
  <si>
    <t>tai skaitā nealgas</t>
  </si>
  <si>
    <t>riska nodeva</t>
  </si>
  <si>
    <t>sociālais nodoklis</t>
  </si>
  <si>
    <t>tiešās izmaksas -algas</t>
  </si>
  <si>
    <t>netiešās izmaksas -algas</t>
  </si>
  <si>
    <t>Tiešās personāla izmaksas</t>
  </si>
  <si>
    <t>Aprēķins par plānotajām izmaksām projektu monitoringa uzraudzībai 2023. gadā KPFI ietvaros</t>
  </si>
  <si>
    <t>Atsevišķu pārvaldes uzdevumu deleģēšanas līguma starp Latvijas Republikas Klimata un enerģētikas ministriju
 un sabiedrību ar ierobežotu atbildību "Vides investīciju fonds"</t>
  </si>
  <si>
    <t>15.1; 15.2; 15.3; 15.4 konkursi</t>
  </si>
  <si>
    <t>Aprēķins par plānotajām izmaksām projektu konkursu ietvaros veicamo uzdevumu īstenošanai 2023. gadā</t>
  </si>
  <si>
    <t>PAVISAM KOPĀ</t>
  </si>
  <si>
    <t>KPFI KOPĀ</t>
  </si>
  <si>
    <t>EKII KOPĀ</t>
  </si>
  <si>
    <t>Konkurss: Siltumnīcefekta gāzu emisiju samazināšana pašvaldību publisko teritoriju apgaismojuma infrastruktūrā</t>
  </si>
  <si>
    <t>Jauns konkurss</t>
  </si>
  <si>
    <t>Komandējuma izmaksas, kas saistītas ar pārbaudēm (KPFI)</t>
  </si>
  <si>
    <t>Izmaksas, euro</t>
  </si>
  <si>
    <t>Pozīcija</t>
  </si>
  <si>
    <t>Komandējuma izmaksas, kas saistītas ar pārbaudēm (EKII)</t>
  </si>
  <si>
    <t>Darbinieku veselības apdrošināšana</t>
  </si>
  <si>
    <t>FONDAM
2023. GADA DELEĢĒTO UZDEVUMU PLĀNOTĀS STUNDAS UN FINANSĒJUMS</t>
  </si>
  <si>
    <t>Klimata pārmaiņu finanšu instruments (KPFI)</t>
  </si>
  <si>
    <t>Emisijas kvotu izsolīšanas instruments (EKII)</t>
  </si>
  <si>
    <t>100% no iesniegumu skaita</t>
  </si>
  <si>
    <t>Telpu nomas, apsaimniekošanas, komunālo pakalpojumu, uzkopšananas un elektrības izmaksas</t>
  </si>
  <si>
    <t>EKII projektu iesniegumu vērtēšana</t>
  </si>
  <si>
    <t>noapaļošana</t>
  </si>
  <si>
    <t>Projektu vadītājs</t>
  </si>
  <si>
    <t xml:space="preserve">Projektu vadītājs </t>
  </si>
  <si>
    <t xml:space="preserve">Finanšu vadītājs </t>
  </si>
  <si>
    <t>Jurists</t>
  </si>
  <si>
    <t xml:space="preserve">Lietvedis </t>
  </si>
  <si>
    <t xml:space="preserve">Jurists </t>
  </si>
  <si>
    <t>Lietvedis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</si>
</sst>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00"/>
    <numFmt numFmtId="165" formatCode="#,##0.0"/>
    <numFmt numFmtId="166" formatCode="yy\-mmm"/>
    <numFmt numFmtId="167" formatCode="#,##0_ ;[Red]\-#,##0\ "/>
  </numFmts>
  <fonts count="46" x14ac:knownFonts="1">
    <font>
      <sz val="12"/>
      <color theme="1"/>
      <name val="Times New Roman"/>
      <family val="2"/>
      <charset val="186"/>
    </font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2"/>
      <charset val="186"/>
    </font>
    <font>
      <sz val="12"/>
      <color rgb="FF006100"/>
      <name val="Times New Roman"/>
      <family val="2"/>
      <charset val="186"/>
    </font>
    <font>
      <b/>
      <sz val="12"/>
      <name val="Times New Roman"/>
      <family val="1"/>
      <charset val="186"/>
    </font>
    <font>
      <sz val="8"/>
      <name val="Times New Roman"/>
      <family val="1"/>
      <charset val="186"/>
    </font>
    <font>
      <sz val="12"/>
      <name val="Times New Roman"/>
      <family val="1"/>
      <charset val="186"/>
    </font>
    <font>
      <i/>
      <sz val="12"/>
      <name val="Times New Roman"/>
      <family val="1"/>
      <charset val="186"/>
    </font>
    <font>
      <sz val="12"/>
      <name val="Times New Roman"/>
      <family val="2"/>
      <charset val="186"/>
    </font>
    <font>
      <sz val="12"/>
      <name val="Times New Roman"/>
      <family val="1"/>
    </font>
    <font>
      <b/>
      <sz val="14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8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4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2"/>
      <color indexed="8"/>
      <name val="Times New Roman"/>
      <family val="2"/>
      <charset val="186"/>
    </font>
    <font>
      <b/>
      <sz val="11"/>
      <name val="Times New Roman"/>
      <family val="1"/>
      <charset val="186"/>
    </font>
    <font>
      <b/>
      <sz val="8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0"/>
      <color theme="5" tint="-0.249977111117893"/>
      <name val="Times New Roman"/>
      <family val="1"/>
      <charset val="186"/>
    </font>
    <font>
      <sz val="10"/>
      <color rgb="FFFF5050"/>
      <name val="Times New Roman"/>
      <family val="1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12"/>
      <color theme="5" tint="-0.249977111117893"/>
      <name val="Times New Roman"/>
      <family val="2"/>
      <charset val="186"/>
    </font>
    <font>
      <sz val="9"/>
      <color theme="1"/>
      <name val="Times New Roman"/>
      <family val="2"/>
      <charset val="186"/>
    </font>
    <font>
      <b/>
      <sz val="9"/>
      <color theme="1"/>
      <name val="Times New Roman"/>
      <family val="2"/>
      <charset val="186"/>
    </font>
    <font>
      <b/>
      <sz val="14"/>
      <color theme="5" tint="-0.249977111117893"/>
      <name val="Times New Roman"/>
      <family val="1"/>
      <charset val="186"/>
    </font>
    <font>
      <b/>
      <sz val="14"/>
      <color theme="9" tint="-0.249977111117893"/>
      <name val="Times New Roman"/>
      <family val="1"/>
      <charset val="186"/>
    </font>
    <font>
      <i/>
      <sz val="10"/>
      <color theme="3" tint="-0.249977111117893"/>
      <name val="Times New Roman"/>
      <family val="1"/>
      <charset val="186"/>
    </font>
    <font>
      <sz val="11"/>
      <color theme="1"/>
      <name val="Calibri"/>
      <scheme val="minor"/>
    </font>
    <font>
      <sz val="10"/>
      <name val="Times New Roman"/>
      <family val="1"/>
    </font>
    <font>
      <b/>
      <sz val="10"/>
      <color theme="1"/>
      <name val="Times New Roman"/>
      <family val="1"/>
      <charset val="186"/>
    </font>
    <font>
      <b/>
      <sz val="10"/>
      <name val="Times New Roman"/>
      <family val="1"/>
    </font>
    <font>
      <b/>
      <sz val="12"/>
      <color theme="1"/>
      <name val="Times New Roman"/>
      <family val="1"/>
      <charset val="186"/>
    </font>
    <font>
      <sz val="11"/>
      <name val="Calibri"/>
      <family val="2"/>
      <charset val="186"/>
    </font>
    <font>
      <sz val="12"/>
      <color theme="1"/>
      <name val="Times New Roman"/>
      <family val="1"/>
      <charset val="186"/>
    </font>
    <font>
      <b/>
      <i/>
      <sz val="10"/>
      <color theme="1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sz val="12"/>
      <color theme="5" tint="-0.249977111117893"/>
      <name val="Times New Roman"/>
      <family val="1"/>
      <charset val="186"/>
    </font>
    <font>
      <b/>
      <i/>
      <u/>
      <sz val="12"/>
      <name val="Times New Roman"/>
      <family val="1"/>
      <charset val="186"/>
    </font>
    <font>
      <b/>
      <u/>
      <sz val="10"/>
      <color rgb="FFFF0000"/>
      <name val="Times New Roman"/>
      <family val="1"/>
      <charset val="186"/>
    </font>
  </fonts>
  <fills count="2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E7E6E6"/>
      </patternFill>
    </fill>
    <fill>
      <patternFill patternType="solid">
        <fgColor theme="7" tint="0.79998168889431442"/>
        <bgColor rgb="FFDADADA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33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3" fillId="2" borderId="0" applyNumberFormat="0" applyBorder="0" applyAlignment="0" applyProtection="0"/>
    <xf numFmtId="0" fontId="2" fillId="0" borderId="0"/>
    <xf numFmtId="0" fontId="11" fillId="0" borderId="0"/>
    <xf numFmtId="9" fontId="20" fillId="0" borderId="0" applyFont="0" applyFill="0" applyBorder="0" applyAlignment="0" applyProtection="0"/>
    <xf numFmtId="0" fontId="6" fillId="0" borderId="0"/>
    <xf numFmtId="9" fontId="2" fillId="0" borderId="0" applyFont="0" applyFill="0" applyBorder="0" applyAlignment="0" applyProtection="0"/>
    <xf numFmtId="0" fontId="34" fillId="0" borderId="0"/>
    <xf numFmtId="0" fontId="1" fillId="0" borderId="0"/>
  </cellStyleXfs>
  <cellXfs count="230">
    <xf numFmtId="0" fontId="0" fillId="0" borderId="0" xfId="0"/>
    <xf numFmtId="0" fontId="4" fillId="4" borderId="0" xfId="0" applyFont="1" applyFill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3" fontId="6" fillId="4" borderId="0" xfId="0" applyNumberFormat="1" applyFont="1" applyFill="1" applyAlignment="1">
      <alignment vertical="top" wrapText="1"/>
    </xf>
    <xf numFmtId="3" fontId="4" fillId="8" borderId="0" xfId="0" applyNumberFormat="1" applyFont="1" applyFill="1" applyAlignment="1">
      <alignment vertical="top" wrapText="1"/>
    </xf>
    <xf numFmtId="3" fontId="6" fillId="8" borderId="0" xfId="0" applyNumberFormat="1" applyFont="1" applyFill="1" applyAlignment="1">
      <alignment vertical="top" wrapText="1"/>
    </xf>
    <xf numFmtId="0" fontId="4" fillId="7" borderId="0" xfId="0" applyFont="1" applyFill="1" applyAlignment="1">
      <alignment vertical="top" wrapText="1"/>
    </xf>
    <xf numFmtId="3" fontId="4" fillId="7" borderId="0" xfId="0" applyNumberFormat="1" applyFont="1" applyFill="1" applyAlignment="1">
      <alignment vertical="top" wrapText="1"/>
    </xf>
    <xf numFmtId="3" fontId="6" fillId="4" borderId="0" xfId="0" applyNumberFormat="1" applyFont="1" applyFill="1" applyAlignment="1">
      <alignment vertical="center" wrapText="1"/>
    </xf>
    <xf numFmtId="3" fontId="4" fillId="8" borderId="0" xfId="0" applyNumberFormat="1" applyFont="1" applyFill="1" applyAlignment="1">
      <alignment vertical="center" wrapText="1"/>
    </xf>
    <xf numFmtId="3" fontId="6" fillId="8" borderId="0" xfId="0" applyNumberFormat="1" applyFont="1" applyFill="1" applyAlignment="1">
      <alignment vertical="center" wrapText="1"/>
    </xf>
    <xf numFmtId="0" fontId="6" fillId="4" borderId="0" xfId="0" applyFont="1" applyFill="1" applyAlignment="1">
      <alignment vertical="top" wrapText="1"/>
    </xf>
    <xf numFmtId="3" fontId="9" fillId="0" borderId="0" xfId="0" applyNumberFormat="1" applyFont="1" applyAlignment="1">
      <alignment vertical="top" wrapText="1"/>
    </xf>
    <xf numFmtId="1" fontId="8" fillId="0" borderId="0" xfId="0" applyNumberFormat="1" applyFont="1" applyAlignment="1">
      <alignment vertical="top" wrapText="1"/>
    </xf>
    <xf numFmtId="0" fontId="8" fillId="0" borderId="0" xfId="0" applyFont="1" applyAlignment="1">
      <alignment vertical="top" wrapText="1"/>
    </xf>
    <xf numFmtId="0" fontId="10" fillId="9" borderId="0" xfId="2" applyFont="1" applyFill="1" applyAlignment="1">
      <alignment vertical="top" wrapText="1"/>
    </xf>
    <xf numFmtId="3" fontId="12" fillId="0" borderId="0" xfId="3" applyNumberFormat="1" applyFont="1" applyAlignment="1">
      <alignment wrapText="1"/>
    </xf>
    <xf numFmtId="2" fontId="12" fillId="0" borderId="0" xfId="3" applyNumberFormat="1" applyFont="1" applyAlignment="1">
      <alignment wrapText="1"/>
    </xf>
    <xf numFmtId="0" fontId="12" fillId="0" borderId="1" xfId="3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2" fontId="13" fillId="10" borderId="1" xfId="0" applyNumberFormat="1" applyFont="1" applyFill="1" applyBorder="1" applyAlignment="1">
      <alignment horizontal="center" vertical="center" wrapText="1"/>
    </xf>
    <xf numFmtId="0" fontId="16" fillId="0" borderId="0" xfId="0" applyFont="1"/>
    <xf numFmtId="4" fontId="14" fillId="10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4" fillId="3" borderId="0" xfId="1" applyFont="1" applyFill="1" applyAlignment="1">
      <alignment horizontal="center" vertical="top" wrapText="1"/>
    </xf>
    <xf numFmtId="0" fontId="0" fillId="0" borderId="0" xfId="0" applyAlignment="1">
      <alignment horizontal="center"/>
    </xf>
    <xf numFmtId="0" fontId="5" fillId="11" borderId="0" xfId="0" applyFont="1" applyFill="1" applyAlignment="1">
      <alignment vertical="top" wrapText="1"/>
    </xf>
    <xf numFmtId="3" fontId="12" fillId="0" borderId="1" xfId="3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3" fontId="8" fillId="5" borderId="0" xfId="0" applyNumberFormat="1" applyFont="1" applyFill="1" applyAlignment="1">
      <alignment vertical="center" wrapText="1"/>
    </xf>
    <xf numFmtId="3" fontId="12" fillId="6" borderId="1" xfId="0" applyNumberFormat="1" applyFont="1" applyFill="1" applyBorder="1" applyAlignment="1">
      <alignment horizontal="center" vertical="center" wrapText="1"/>
    </xf>
    <xf numFmtId="4" fontId="14" fillId="6" borderId="1" xfId="0" applyNumberFormat="1" applyFont="1" applyFill="1" applyBorder="1" applyAlignment="1">
      <alignment horizontal="center" vertical="center" wrapText="1"/>
    </xf>
    <xf numFmtId="1" fontId="14" fillId="6" borderId="1" xfId="0" applyNumberFormat="1" applyFont="1" applyFill="1" applyBorder="1" applyAlignment="1">
      <alignment horizontal="center" vertical="center" wrapText="1"/>
    </xf>
    <xf numFmtId="0" fontId="6" fillId="0" borderId="0" xfId="2" applyFont="1" applyAlignment="1">
      <alignment vertical="top" wrapText="1"/>
    </xf>
    <xf numFmtId="0" fontId="18" fillId="0" borderId="0" xfId="0" applyFont="1"/>
    <xf numFmtId="3" fontId="8" fillId="0" borderId="0" xfId="0" applyNumberFormat="1" applyFont="1" applyAlignment="1">
      <alignment vertical="top" wrapText="1"/>
    </xf>
    <xf numFmtId="3" fontId="6" fillId="0" borderId="0" xfId="0" applyNumberFormat="1" applyFont="1" applyAlignment="1">
      <alignment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1" fontId="6" fillId="0" borderId="0" xfId="0" applyNumberFormat="1" applyFont="1" applyAlignment="1">
      <alignment vertical="center" wrapText="1"/>
    </xf>
    <xf numFmtId="0" fontId="8" fillId="0" borderId="0" xfId="0" applyFont="1" applyAlignment="1">
      <alignment horizontal="center"/>
    </xf>
    <xf numFmtId="0" fontId="6" fillId="0" borderId="0" xfId="0" applyFont="1"/>
    <xf numFmtId="3" fontId="8" fillId="0" borderId="0" xfId="0" applyNumberFormat="1" applyFont="1" applyAlignment="1">
      <alignment horizontal="center" vertical="top" wrapText="1"/>
    </xf>
    <xf numFmtId="3" fontId="6" fillId="0" borderId="0" xfId="2" applyNumberFormat="1" applyFont="1" applyAlignment="1">
      <alignment vertical="top" wrapText="1"/>
    </xf>
    <xf numFmtId="3" fontId="8" fillId="0" borderId="0" xfId="2" applyNumberFormat="1" applyFont="1" applyAlignment="1">
      <alignment vertical="top" wrapText="1"/>
    </xf>
    <xf numFmtId="3" fontId="8" fillId="0" borderId="0" xfId="0" applyNumberFormat="1" applyFont="1" applyAlignment="1">
      <alignment vertical="center" wrapText="1"/>
    </xf>
    <xf numFmtId="3" fontId="9" fillId="0" borderId="0" xfId="0" applyNumberFormat="1" applyFont="1" applyAlignment="1">
      <alignment vertical="center" wrapText="1"/>
    </xf>
    <xf numFmtId="2" fontId="13" fillId="10" borderId="1" xfId="3" applyNumberFormat="1" applyFont="1" applyFill="1" applyBorder="1" applyAlignment="1">
      <alignment horizontal="right" vertical="center" wrapText="1"/>
    </xf>
    <xf numFmtId="1" fontId="12" fillId="0" borderId="0" xfId="3" applyNumberFormat="1" applyFont="1" applyAlignment="1">
      <alignment wrapText="1"/>
    </xf>
    <xf numFmtId="2" fontId="13" fillId="8" borderId="1" xfId="3" applyNumberFormat="1" applyFont="1" applyFill="1" applyBorder="1" applyAlignment="1">
      <alignment horizontal="center" vertical="center" wrapText="1"/>
    </xf>
    <xf numFmtId="2" fontId="15" fillId="8" borderId="1" xfId="3" applyNumberFormat="1" applyFont="1" applyFill="1" applyBorder="1" applyAlignment="1">
      <alignment horizontal="right" vertical="center" wrapText="1"/>
    </xf>
    <xf numFmtId="0" fontId="15" fillId="8" borderId="1" xfId="3" applyFont="1" applyFill="1" applyBorder="1" applyAlignment="1">
      <alignment horizontal="center" vertical="center" wrapText="1"/>
    </xf>
    <xf numFmtId="2" fontId="19" fillId="10" borderId="1" xfId="3" applyNumberFormat="1" applyFont="1" applyFill="1" applyBorder="1" applyAlignment="1">
      <alignment horizontal="right" vertical="center" wrapText="1"/>
    </xf>
    <xf numFmtId="1" fontId="17" fillId="0" borderId="0" xfId="3" applyNumberFormat="1" applyFont="1" applyAlignment="1">
      <alignment wrapText="1"/>
    </xf>
    <xf numFmtId="3" fontId="13" fillId="0" borderId="1" xfId="3" applyNumberFormat="1" applyFont="1" applyBorder="1" applyAlignment="1">
      <alignment horizontal="right" vertical="center" wrapText="1"/>
    </xf>
    <xf numFmtId="3" fontId="12" fillId="14" borderId="1" xfId="3" applyNumberFormat="1" applyFont="1" applyFill="1" applyBorder="1" applyAlignment="1">
      <alignment horizontal="center" vertical="center" wrapText="1"/>
    </xf>
    <xf numFmtId="1" fontId="14" fillId="8" borderId="1" xfId="3" applyNumberFormat="1" applyFont="1" applyFill="1" applyBorder="1" applyAlignment="1">
      <alignment horizontal="center" vertical="center" wrapText="1"/>
    </xf>
    <xf numFmtId="1" fontId="12" fillId="8" borderId="1" xfId="3" applyNumberFormat="1" applyFont="1" applyFill="1" applyBorder="1" applyAlignment="1">
      <alignment horizontal="center" vertical="center" wrapText="1"/>
    </xf>
    <xf numFmtId="3" fontId="12" fillId="10" borderId="1" xfId="0" applyNumberFormat="1" applyFont="1" applyFill="1" applyBorder="1" applyAlignment="1">
      <alignment horizontal="center" vertical="center" wrapText="1"/>
    </xf>
    <xf numFmtId="4" fontId="12" fillId="10" borderId="1" xfId="0" applyNumberFormat="1" applyFont="1" applyFill="1" applyBorder="1" applyAlignment="1">
      <alignment horizontal="center" vertical="center" wrapText="1"/>
    </xf>
    <xf numFmtId="1" fontId="13" fillId="10" borderId="1" xfId="0" applyNumberFormat="1" applyFont="1" applyFill="1" applyBorder="1" applyAlignment="1">
      <alignment horizontal="center" vertical="center" wrapText="1"/>
    </xf>
    <xf numFmtId="1" fontId="12" fillId="10" borderId="1" xfId="0" applyNumberFormat="1" applyFont="1" applyFill="1" applyBorder="1" applyAlignment="1">
      <alignment horizontal="center" vertical="center" wrapText="1"/>
    </xf>
    <xf numFmtId="2" fontId="14" fillId="10" borderId="1" xfId="0" applyNumberFormat="1" applyFont="1" applyFill="1" applyBorder="1" applyAlignment="1">
      <alignment horizontal="center" vertical="center" wrapText="1"/>
    </xf>
    <xf numFmtId="2" fontId="13" fillId="12" borderId="1" xfId="0" applyNumberFormat="1" applyFont="1" applyFill="1" applyBorder="1" applyAlignment="1">
      <alignment horizontal="center" vertical="center" wrapText="1"/>
    </xf>
    <xf numFmtId="3" fontId="13" fillId="10" borderId="1" xfId="0" applyNumberFormat="1" applyFont="1" applyFill="1" applyBorder="1" applyAlignment="1">
      <alignment horizontal="left" vertical="center" wrapText="1"/>
    </xf>
    <xf numFmtId="3" fontId="12" fillId="10" borderId="1" xfId="0" applyNumberFormat="1" applyFont="1" applyFill="1" applyBorder="1" applyAlignment="1">
      <alignment horizontal="left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3" fontId="6" fillId="0" borderId="0" xfId="2" applyNumberFormat="1" applyFont="1" applyAlignment="1">
      <alignment vertical="center" wrapText="1"/>
    </xf>
    <xf numFmtId="0" fontId="4" fillId="16" borderId="0" xfId="2" applyFont="1" applyFill="1" applyAlignment="1">
      <alignment vertical="top" wrapText="1"/>
    </xf>
    <xf numFmtId="3" fontId="4" fillId="16" borderId="0" xfId="2" applyNumberFormat="1" applyFont="1" applyFill="1" applyAlignment="1">
      <alignment vertical="top" wrapText="1"/>
    </xf>
    <xf numFmtId="9" fontId="15" fillId="8" borderId="1" xfId="6" applyFont="1" applyFill="1" applyBorder="1" applyAlignment="1">
      <alignment horizontal="center" vertical="center" wrapText="1"/>
    </xf>
    <xf numFmtId="2" fontId="15" fillId="8" borderId="1" xfId="3" applyNumberFormat="1" applyFont="1" applyFill="1" applyBorder="1" applyAlignment="1">
      <alignment horizontal="center" vertical="center" wrapText="1"/>
    </xf>
    <xf numFmtId="2" fontId="13" fillId="8" borderId="1" xfId="3" applyNumberFormat="1" applyFont="1" applyFill="1" applyBorder="1" applyAlignment="1">
      <alignment horizontal="left" vertical="center" wrapText="1"/>
    </xf>
    <xf numFmtId="3" fontId="12" fillId="8" borderId="1" xfId="3" applyNumberFormat="1" applyFont="1" applyFill="1" applyBorder="1" applyAlignment="1">
      <alignment horizontal="left" vertical="center" wrapText="1"/>
    </xf>
    <xf numFmtId="2" fontId="12" fillId="8" borderId="1" xfId="3" applyNumberFormat="1" applyFont="1" applyFill="1" applyBorder="1" applyAlignment="1">
      <alignment horizontal="left" vertical="center" wrapText="1"/>
    </xf>
    <xf numFmtId="2" fontId="12" fillId="12" borderId="1" xfId="3" applyNumberFormat="1" applyFont="1" applyFill="1" applyBorder="1" applyAlignment="1">
      <alignment horizontal="center" vertical="center" wrapText="1"/>
    </xf>
    <xf numFmtId="4" fontId="14" fillId="8" borderId="1" xfId="3" applyNumberFormat="1" applyFont="1" applyFill="1" applyBorder="1" applyAlignment="1">
      <alignment horizontal="center" vertical="center" wrapText="1"/>
    </xf>
    <xf numFmtId="4" fontId="14" fillId="8" borderId="1" xfId="3" applyNumberFormat="1" applyFont="1" applyFill="1" applyBorder="1" applyAlignment="1">
      <alignment horizontal="left" vertical="center" wrapText="1"/>
    </xf>
    <xf numFmtId="2" fontId="13" fillId="8" borderId="1" xfId="3" applyNumberFormat="1" applyFont="1" applyFill="1" applyBorder="1" applyAlignment="1">
      <alignment horizontal="left" vertical="center" wrapText="1" indent="1"/>
    </xf>
    <xf numFmtId="2" fontId="13" fillId="13" borderId="2" xfId="3" applyNumberFormat="1" applyFont="1" applyFill="1" applyBorder="1" applyAlignment="1">
      <alignment horizontal="center" vertical="center" wrapText="1"/>
    </xf>
    <xf numFmtId="2" fontId="14" fillId="8" borderId="1" xfId="3" applyNumberFormat="1" applyFont="1" applyFill="1" applyBorder="1" applyAlignment="1">
      <alignment horizontal="center" vertical="center" wrapText="1"/>
    </xf>
    <xf numFmtId="0" fontId="14" fillId="8" borderId="1" xfId="3" applyFont="1" applyFill="1" applyBorder="1" applyAlignment="1">
      <alignment horizontal="center" vertical="center" wrapText="1"/>
    </xf>
    <xf numFmtId="2" fontId="13" fillId="8" borderId="3" xfId="3" applyNumberFormat="1" applyFont="1" applyFill="1" applyBorder="1" applyAlignment="1">
      <alignment vertical="center" wrapText="1"/>
    </xf>
    <xf numFmtId="2" fontId="13" fillId="8" borderId="4" xfId="3" applyNumberFormat="1" applyFont="1" applyFill="1" applyBorder="1" applyAlignment="1">
      <alignment vertical="center" wrapText="1"/>
    </xf>
    <xf numFmtId="3" fontId="13" fillId="6" borderId="1" xfId="3" applyNumberFormat="1" applyFont="1" applyFill="1" applyBorder="1" applyAlignment="1">
      <alignment horizontal="right" vertical="center" wrapText="1"/>
    </xf>
    <xf numFmtId="166" fontId="4" fillId="3" borderId="0" xfId="1" applyNumberFormat="1" applyFont="1" applyFill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3" fontId="12" fillId="6" borderId="0" xfId="3" applyNumberFormat="1" applyFont="1" applyFill="1" applyAlignment="1">
      <alignment wrapText="1"/>
    </xf>
    <xf numFmtId="2" fontId="13" fillId="0" borderId="0" xfId="3" applyNumberFormat="1" applyFont="1" applyAlignment="1">
      <alignment wrapText="1"/>
    </xf>
    <xf numFmtId="2" fontId="21" fillId="0" borderId="0" xfId="3" applyNumberFormat="1" applyFont="1" applyAlignment="1">
      <alignment horizontal="center" wrapText="1"/>
    </xf>
    <xf numFmtId="3" fontId="0" fillId="0" borderId="0" xfId="0" applyNumberFormat="1"/>
    <xf numFmtId="2" fontId="24" fillId="12" borderId="1" xfId="3" applyNumberFormat="1" applyFont="1" applyFill="1" applyBorder="1" applyAlignment="1">
      <alignment horizontal="center" vertical="center" wrapText="1"/>
    </xf>
    <xf numFmtId="3" fontId="25" fillId="0" borderId="1" xfId="3" applyNumberFormat="1" applyFont="1" applyBorder="1" applyAlignment="1">
      <alignment horizontal="center" vertical="center" wrapText="1"/>
    </xf>
    <xf numFmtId="0" fontId="25" fillId="0" borderId="1" xfId="3" applyFont="1" applyBorder="1" applyAlignment="1">
      <alignment horizontal="center" vertical="center" wrapText="1"/>
    </xf>
    <xf numFmtId="2" fontId="25" fillId="12" borderId="1" xfId="3" applyNumberFormat="1" applyFont="1" applyFill="1" applyBorder="1" applyAlignment="1">
      <alignment horizontal="center" vertical="center" wrapText="1"/>
    </xf>
    <xf numFmtId="3" fontId="12" fillId="17" borderId="1" xfId="3" applyNumberFormat="1" applyFont="1" applyFill="1" applyBorder="1" applyAlignment="1">
      <alignment horizontal="center" vertical="center" wrapText="1"/>
    </xf>
    <xf numFmtId="1" fontId="33" fillId="8" borderId="1" xfId="3" applyNumberFormat="1" applyFont="1" applyFill="1" applyBorder="1" applyAlignment="1">
      <alignment horizontal="center" vertical="center" wrapText="1"/>
    </xf>
    <xf numFmtId="4" fontId="6" fillId="0" borderId="0" xfId="2" applyNumberFormat="1" applyFont="1" applyAlignment="1">
      <alignment vertical="top" wrapText="1"/>
    </xf>
    <xf numFmtId="3" fontId="12" fillId="12" borderId="1" xfId="3" applyNumberFormat="1" applyFont="1" applyFill="1" applyBorder="1" applyAlignment="1">
      <alignment horizontal="center" vertical="center" wrapText="1"/>
    </xf>
    <xf numFmtId="2" fontId="12" fillId="12" borderId="0" xfId="3" applyNumberFormat="1" applyFont="1" applyFill="1" applyAlignment="1">
      <alignment horizontal="center" vertical="center" wrapText="1"/>
    </xf>
    <xf numFmtId="2" fontId="24" fillId="12" borderId="0" xfId="3" applyNumberFormat="1" applyFont="1" applyFill="1" applyAlignment="1">
      <alignment horizontal="center" vertical="center" wrapText="1"/>
    </xf>
    <xf numFmtId="2" fontId="25" fillId="12" borderId="0" xfId="3" applyNumberFormat="1" applyFont="1" applyFill="1" applyAlignment="1">
      <alignment horizontal="center" vertical="center" wrapText="1"/>
    </xf>
    <xf numFmtId="2" fontId="13" fillId="13" borderId="0" xfId="3" applyNumberFormat="1" applyFont="1" applyFill="1" applyAlignment="1">
      <alignment horizontal="center" vertical="center" wrapText="1"/>
    </xf>
    <xf numFmtId="2" fontId="21" fillId="0" borderId="0" xfId="3" applyNumberFormat="1" applyFont="1" applyAlignment="1">
      <alignment wrapText="1"/>
    </xf>
    <xf numFmtId="2" fontId="21" fillId="0" borderId="0" xfId="3" applyNumberFormat="1" applyFont="1"/>
    <xf numFmtId="3" fontId="5" fillId="0" borderId="0" xfId="3" applyNumberFormat="1" applyFont="1" applyAlignment="1">
      <alignment vertical="top" wrapText="1"/>
    </xf>
    <xf numFmtId="3" fontId="5" fillId="0" borderId="0" xfId="3" applyNumberFormat="1" applyFont="1" applyAlignment="1">
      <alignment horizontal="right" vertical="top" wrapText="1"/>
    </xf>
    <xf numFmtId="0" fontId="34" fillId="0" borderId="0" xfId="7"/>
    <xf numFmtId="0" fontId="16" fillId="0" borderId="0" xfId="7" applyFont="1" applyAlignment="1">
      <alignment horizontal="left" vertical="top" wrapText="1"/>
    </xf>
    <xf numFmtId="0" fontId="16" fillId="0" borderId="0" xfId="7" applyFont="1" applyAlignment="1">
      <alignment horizontal="left" vertical="center"/>
    </xf>
    <xf numFmtId="0" fontId="35" fillId="0" borderId="0" xfId="7" applyFont="1" applyAlignment="1">
      <alignment horizontal="right" vertical="center"/>
    </xf>
    <xf numFmtId="0" fontId="16" fillId="0" borderId="0" xfId="7" applyFont="1" applyAlignment="1">
      <alignment horizontal="left" vertical="top"/>
    </xf>
    <xf numFmtId="0" fontId="37" fillId="0" borderId="0" xfId="7" applyFont="1" applyAlignment="1">
      <alignment horizontal="right" vertical="center"/>
    </xf>
    <xf numFmtId="0" fontId="40" fillId="0" borderId="0" xfId="7" applyFont="1" applyAlignment="1">
      <alignment horizontal="center" vertical="top"/>
    </xf>
    <xf numFmtId="0" fontId="36" fillId="20" borderId="1" xfId="7" applyFont="1" applyFill="1" applyBorder="1" applyAlignment="1">
      <alignment horizontal="center" vertical="center" wrapText="1"/>
    </xf>
    <xf numFmtId="167" fontId="40" fillId="0" borderId="8" xfId="7" applyNumberFormat="1" applyFont="1" applyBorder="1" applyAlignment="1">
      <alignment horizontal="right" vertical="center"/>
    </xf>
    <xf numFmtId="0" fontId="40" fillId="0" borderId="1" xfId="7" applyFont="1" applyBorder="1" applyAlignment="1">
      <alignment vertical="top" wrapText="1"/>
    </xf>
    <xf numFmtId="167" fontId="40" fillId="0" borderId="7" xfId="7" applyNumberFormat="1" applyFont="1" applyBorder="1" applyAlignment="1">
      <alignment horizontal="right" vertical="center"/>
    </xf>
    <xf numFmtId="167" fontId="38" fillId="18" borderId="9" xfId="7" applyNumberFormat="1" applyFont="1" applyFill="1" applyBorder="1" applyAlignment="1">
      <alignment horizontal="right" vertical="center"/>
    </xf>
    <xf numFmtId="167" fontId="38" fillId="18" borderId="10" xfId="7" applyNumberFormat="1" applyFont="1" applyFill="1" applyBorder="1" applyAlignment="1">
      <alignment horizontal="right" vertical="center"/>
    </xf>
    <xf numFmtId="0" fontId="40" fillId="0" borderId="1" xfId="7" applyFont="1" applyBorder="1" applyAlignment="1">
      <alignment horizontal="center" vertical="center" wrapText="1"/>
    </xf>
    <xf numFmtId="167" fontId="40" fillId="0" borderId="11" xfId="7" applyNumberFormat="1" applyFont="1" applyBorder="1" applyAlignment="1">
      <alignment horizontal="right" vertical="center"/>
    </xf>
    <xf numFmtId="167" fontId="40" fillId="0" borderId="1" xfId="7" applyNumberFormat="1" applyFont="1" applyBorder="1" applyAlignment="1">
      <alignment horizontal="right" vertical="center"/>
    </xf>
    <xf numFmtId="167" fontId="16" fillId="0" borderId="0" xfId="7" applyNumberFormat="1" applyFont="1" applyAlignment="1">
      <alignment horizontal="left" vertical="top"/>
    </xf>
    <xf numFmtId="167" fontId="38" fillId="18" borderId="6" xfId="7" applyNumberFormat="1" applyFont="1" applyFill="1" applyBorder="1" applyAlignment="1">
      <alignment horizontal="right" vertical="center"/>
    </xf>
    <xf numFmtId="0" fontId="12" fillId="0" borderId="0" xfId="7" applyFont="1" applyAlignment="1">
      <alignment horizontal="left" vertical="center" wrapText="1"/>
    </xf>
    <xf numFmtId="0" fontId="12" fillId="0" borderId="0" xfId="7" applyFont="1" applyAlignment="1">
      <alignment horizontal="left" vertical="top" wrapText="1"/>
    </xf>
    <xf numFmtId="167" fontId="16" fillId="0" borderId="0" xfId="7" applyNumberFormat="1" applyFont="1" applyAlignment="1">
      <alignment horizontal="left" vertical="center"/>
    </xf>
    <xf numFmtId="0" fontId="42" fillId="0" borderId="0" xfId="7" applyFont="1"/>
    <xf numFmtId="0" fontId="34" fillId="0" borderId="0" xfId="7" applyAlignment="1">
      <alignment vertical="center"/>
    </xf>
    <xf numFmtId="0" fontId="12" fillId="0" borderId="0" xfId="7" applyFont="1" applyAlignment="1">
      <alignment vertical="top" wrapText="1"/>
    </xf>
    <xf numFmtId="0" fontId="4" fillId="18" borderId="1" xfId="7" applyFont="1" applyFill="1" applyBorder="1" applyAlignment="1">
      <alignment vertical="center" wrapText="1"/>
    </xf>
    <xf numFmtId="0" fontId="44" fillId="0" borderId="0" xfId="0" applyFont="1" applyAlignment="1">
      <alignment vertical="top" wrapText="1"/>
    </xf>
    <xf numFmtId="0" fontId="6" fillId="0" borderId="1" xfId="7" applyFont="1" applyBorder="1" applyAlignment="1">
      <alignment vertical="top" wrapText="1"/>
    </xf>
    <xf numFmtId="0" fontId="38" fillId="0" borderId="1" xfId="7" applyFont="1" applyBorder="1" applyAlignment="1">
      <alignment vertical="top" wrapText="1"/>
    </xf>
    <xf numFmtId="2" fontId="12" fillId="0" borderId="0" xfId="8" applyNumberFormat="1" applyFont="1" applyAlignment="1">
      <alignment wrapText="1"/>
    </xf>
    <xf numFmtId="3" fontId="12" fillId="0" borderId="0" xfId="8" applyNumberFormat="1" applyFont="1" applyAlignment="1">
      <alignment wrapText="1"/>
    </xf>
    <xf numFmtId="2" fontId="13" fillId="8" borderId="1" xfId="8" applyNumberFormat="1" applyFont="1" applyFill="1" applyBorder="1" applyAlignment="1">
      <alignment horizontal="center" vertical="center" wrapText="1"/>
    </xf>
    <xf numFmtId="3" fontId="13" fillId="8" borderId="1" xfId="8" applyNumberFormat="1" applyFont="1" applyFill="1" applyBorder="1" applyAlignment="1">
      <alignment horizontal="center" vertical="center" wrapText="1"/>
    </xf>
    <xf numFmtId="3" fontId="13" fillId="14" borderId="1" xfId="8" applyNumberFormat="1" applyFont="1" applyFill="1" applyBorder="1" applyAlignment="1">
      <alignment horizontal="center" vertical="center" wrapText="1"/>
    </xf>
    <xf numFmtId="2" fontId="13" fillId="0" borderId="0" xfId="8" applyNumberFormat="1" applyFont="1" applyAlignment="1">
      <alignment horizontal="center" vertical="center" wrapText="1"/>
    </xf>
    <xf numFmtId="4" fontId="14" fillId="8" borderId="1" xfId="8" applyNumberFormat="1" applyFont="1" applyFill="1" applyBorder="1" applyAlignment="1">
      <alignment horizontal="right" vertical="center" wrapText="1"/>
    </xf>
    <xf numFmtId="2" fontId="15" fillId="8" borderId="1" xfId="8" applyNumberFormat="1" applyFont="1" applyFill="1" applyBorder="1" applyAlignment="1">
      <alignment horizontal="center" vertical="center" wrapText="1"/>
    </xf>
    <xf numFmtId="1" fontId="14" fillId="8" borderId="1" xfId="8" applyNumberFormat="1" applyFont="1" applyFill="1" applyBorder="1" applyAlignment="1">
      <alignment horizontal="center" vertical="center" wrapText="1"/>
    </xf>
    <xf numFmtId="1" fontId="14" fillId="14" borderId="1" xfId="8" applyNumberFormat="1" applyFont="1" applyFill="1" applyBorder="1" applyAlignment="1">
      <alignment horizontal="center" vertical="center" wrapText="1"/>
    </xf>
    <xf numFmtId="1" fontId="12" fillId="8" borderId="1" xfId="8" applyNumberFormat="1" applyFont="1" applyFill="1" applyBorder="1" applyAlignment="1">
      <alignment horizontal="center" vertical="center" wrapText="1"/>
    </xf>
    <xf numFmtId="1" fontId="12" fillId="14" borderId="1" xfId="8" applyNumberFormat="1" applyFont="1" applyFill="1" applyBorder="1" applyAlignment="1">
      <alignment horizontal="center" vertical="center" wrapText="1"/>
    </xf>
    <xf numFmtId="4" fontId="13" fillId="0" borderId="0" xfId="8" applyNumberFormat="1" applyFont="1" applyAlignment="1">
      <alignment horizontal="center" vertical="center" wrapText="1"/>
    </xf>
    <xf numFmtId="2" fontId="15" fillId="8" borderId="1" xfId="8" applyNumberFormat="1" applyFont="1" applyFill="1" applyBorder="1" applyAlignment="1">
      <alignment horizontal="right" vertical="center" wrapText="1"/>
    </xf>
    <xf numFmtId="2" fontId="15" fillId="14" borderId="1" xfId="8" applyNumberFormat="1" applyFont="1" applyFill="1" applyBorder="1" applyAlignment="1">
      <alignment horizontal="center" vertical="center" wrapText="1"/>
    </xf>
    <xf numFmtId="2" fontId="22" fillId="0" borderId="0" xfId="8" applyNumberFormat="1" applyFont="1" applyAlignment="1">
      <alignment horizontal="center" vertical="center" wrapText="1"/>
    </xf>
    <xf numFmtId="49" fontId="12" fillId="12" borderId="1" xfId="8" applyNumberFormat="1" applyFont="1" applyFill="1" applyBorder="1" applyAlignment="1">
      <alignment horizontal="center" vertical="center" wrapText="1"/>
    </xf>
    <xf numFmtId="2" fontId="12" fillId="12" borderId="1" xfId="8" applyNumberFormat="1" applyFont="1" applyFill="1" applyBorder="1" applyAlignment="1">
      <alignment horizontal="left" vertical="center" wrapText="1"/>
    </xf>
    <xf numFmtId="0" fontId="12" fillId="6" borderId="1" xfId="8" applyFont="1" applyFill="1" applyBorder="1" applyAlignment="1">
      <alignment horizontal="center" vertical="center" wrapText="1"/>
    </xf>
    <xf numFmtId="3" fontId="12" fillId="0" borderId="1" xfId="8" applyNumberFormat="1" applyFont="1" applyBorder="1" applyAlignment="1">
      <alignment horizontal="center" vertical="center" wrapText="1"/>
    </xf>
    <xf numFmtId="3" fontId="12" fillId="14" borderId="1" xfId="8" applyNumberFormat="1" applyFont="1" applyFill="1" applyBorder="1" applyAlignment="1">
      <alignment horizontal="center" vertical="center" wrapText="1"/>
    </xf>
    <xf numFmtId="0" fontId="16" fillId="6" borderId="1" xfId="8" applyFont="1" applyFill="1" applyBorder="1" applyAlignment="1">
      <alignment horizontal="center" vertical="center" wrapText="1"/>
    </xf>
    <xf numFmtId="2" fontId="16" fillId="12" borderId="1" xfId="8" applyNumberFormat="1" applyFont="1" applyFill="1" applyBorder="1" applyAlignment="1">
      <alignment horizontal="left" vertical="center" wrapText="1"/>
    </xf>
    <xf numFmtId="2" fontId="17" fillId="0" borderId="0" xfId="8" applyNumberFormat="1" applyFont="1" applyAlignment="1">
      <alignment wrapText="1"/>
    </xf>
    <xf numFmtId="3" fontId="13" fillId="13" borderId="1" xfId="8" applyNumberFormat="1" applyFont="1" applyFill="1" applyBorder="1" applyAlignment="1">
      <alignment horizontal="center" vertical="center" wrapText="1"/>
    </xf>
    <xf numFmtId="3" fontId="13" fillId="0" borderId="0" xfId="8" applyNumberFormat="1" applyFont="1" applyAlignment="1">
      <alignment horizontal="center" vertical="center" wrapText="1"/>
    </xf>
    <xf numFmtId="4" fontId="35" fillId="0" borderId="0" xfId="8" applyNumberFormat="1" applyFont="1" applyAlignment="1">
      <alignment horizontal="center" vertical="center" wrapText="1"/>
    </xf>
    <xf numFmtId="3" fontId="13" fillId="0" borderId="1" xfId="8" applyNumberFormat="1" applyFont="1" applyBorder="1" applyAlignment="1">
      <alignment horizontal="right" vertical="center" wrapText="1"/>
    </xf>
    <xf numFmtId="3" fontId="12" fillId="0" borderId="0" xfId="8" applyNumberFormat="1" applyFont="1" applyAlignment="1">
      <alignment horizontal="center" vertical="center" wrapText="1"/>
    </xf>
    <xf numFmtId="2" fontId="19" fillId="10" borderId="1" xfId="8" applyNumberFormat="1" applyFont="1" applyFill="1" applyBorder="1" applyAlignment="1">
      <alignment horizontal="right" vertical="center" wrapText="1"/>
    </xf>
    <xf numFmtId="1" fontId="17" fillId="0" borderId="0" xfId="8" applyNumberFormat="1" applyFont="1" applyAlignment="1">
      <alignment wrapText="1"/>
    </xf>
    <xf numFmtId="2" fontId="13" fillId="10" borderId="1" xfId="8" applyNumberFormat="1" applyFont="1" applyFill="1" applyBorder="1" applyAlignment="1">
      <alignment horizontal="right" vertical="center" wrapText="1"/>
    </xf>
    <xf numFmtId="3" fontId="4" fillId="0" borderId="0" xfId="2" applyNumberFormat="1" applyFont="1" applyAlignment="1">
      <alignment vertical="top" wrapText="1"/>
    </xf>
    <xf numFmtId="3" fontId="23" fillId="0" borderId="0" xfId="2" applyNumberFormat="1" applyFont="1" applyAlignment="1">
      <alignment vertical="top" wrapText="1"/>
    </xf>
    <xf numFmtId="3" fontId="6" fillId="0" borderId="0" xfId="0" applyNumberFormat="1" applyFont="1" applyAlignment="1">
      <alignment vertical="top" wrapText="1"/>
    </xf>
    <xf numFmtId="0" fontId="40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/>
    </xf>
    <xf numFmtId="164" fontId="6" fillId="0" borderId="0" xfId="0" applyNumberFormat="1" applyFont="1" applyAlignment="1">
      <alignment vertical="top" wrapText="1"/>
    </xf>
    <xf numFmtId="0" fontId="6" fillId="11" borderId="0" xfId="0" applyFont="1" applyFill="1" applyAlignment="1">
      <alignment vertical="top" wrapText="1"/>
    </xf>
    <xf numFmtId="0" fontId="4" fillId="9" borderId="0" xfId="2" applyFont="1" applyFill="1" applyAlignment="1">
      <alignment vertical="top" wrapText="1"/>
    </xf>
    <xf numFmtId="0" fontId="6" fillId="0" borderId="0" xfId="0" applyFont="1" applyAlignment="1">
      <alignment horizontal="right" vertical="top" wrapText="1"/>
    </xf>
    <xf numFmtId="9" fontId="6" fillId="0" borderId="0" xfId="6" applyFont="1" applyAlignment="1">
      <alignment vertical="top" wrapText="1"/>
    </xf>
    <xf numFmtId="3" fontId="45" fillId="6" borderId="1" xfId="3" applyNumberFormat="1" applyFont="1" applyFill="1" applyBorder="1" applyAlignment="1">
      <alignment horizontal="right" vertical="center" wrapText="1"/>
    </xf>
    <xf numFmtId="0" fontId="38" fillId="0" borderId="0" xfId="0" applyFont="1"/>
    <xf numFmtId="1" fontId="12" fillId="22" borderId="0" xfId="8" applyNumberFormat="1" applyFont="1" applyFill="1" applyAlignment="1">
      <alignment wrapText="1"/>
    </xf>
    <xf numFmtId="2" fontId="12" fillId="8" borderId="1" xfId="3" applyNumberFormat="1" applyFont="1" applyFill="1" applyBorder="1" applyAlignment="1">
      <alignment horizontal="center" vertical="center" wrapText="1"/>
    </xf>
    <xf numFmtId="3" fontId="38" fillId="0" borderId="0" xfId="0" applyNumberFormat="1" applyFont="1"/>
    <xf numFmtId="2" fontId="12" fillId="0" borderId="1" xfId="3" applyNumberFormat="1" applyFont="1" applyBorder="1" applyAlignment="1">
      <alignment horizontal="center" vertical="center" wrapText="1"/>
    </xf>
    <xf numFmtId="0" fontId="6" fillId="21" borderId="19" xfId="7" applyFont="1" applyFill="1" applyBorder="1" applyAlignment="1">
      <alignment horizontal="center" vertical="center" wrapText="1"/>
    </xf>
    <xf numFmtId="0" fontId="6" fillId="21" borderId="20" xfId="7" applyFont="1" applyFill="1" applyBorder="1" applyAlignment="1">
      <alignment horizontal="center" vertical="center" wrapText="1"/>
    </xf>
    <xf numFmtId="0" fontId="6" fillId="21" borderId="14" xfId="7" applyFont="1" applyFill="1" applyBorder="1" applyAlignment="1">
      <alignment horizontal="center" vertical="center" wrapText="1"/>
    </xf>
    <xf numFmtId="0" fontId="6" fillId="21" borderId="15" xfId="7" applyFont="1" applyFill="1" applyBorder="1" applyAlignment="1">
      <alignment horizontal="center" vertical="center" wrapText="1"/>
    </xf>
    <xf numFmtId="0" fontId="12" fillId="0" borderId="0" xfId="7" applyFont="1" applyAlignment="1">
      <alignment horizontal="left" vertical="top" wrapText="1"/>
    </xf>
    <xf numFmtId="0" fontId="40" fillId="0" borderId="3" xfId="7" applyFont="1" applyBorder="1" applyAlignment="1">
      <alignment horizontal="left" vertical="center" wrapText="1"/>
    </xf>
    <xf numFmtId="0" fontId="40" fillId="0" borderId="11" xfId="7" applyFont="1" applyBorder="1" applyAlignment="1">
      <alignment horizontal="left" vertical="center" wrapText="1"/>
    </xf>
    <xf numFmtId="0" fontId="4" fillId="18" borderId="3" xfId="7" applyFont="1" applyFill="1" applyBorder="1" applyAlignment="1">
      <alignment horizontal="left" vertical="center" wrapText="1"/>
    </xf>
    <xf numFmtId="0" fontId="4" fillId="18" borderId="4" xfId="7" applyFont="1" applyFill="1" applyBorder="1" applyAlignment="1">
      <alignment horizontal="left" vertical="center" wrapText="1"/>
    </xf>
    <xf numFmtId="0" fontId="4" fillId="18" borderId="11" xfId="7" applyFont="1" applyFill="1" applyBorder="1" applyAlignment="1">
      <alignment horizontal="left" vertical="center" wrapText="1"/>
    </xf>
    <xf numFmtId="0" fontId="13" fillId="0" borderId="0" xfId="7" applyFont="1" applyAlignment="1">
      <alignment horizontal="center" vertical="center" wrapText="1"/>
    </xf>
    <xf numFmtId="0" fontId="13" fillId="0" borderId="0" xfId="7" applyFont="1" applyAlignment="1">
      <alignment horizontal="left" vertical="top" wrapText="1"/>
    </xf>
    <xf numFmtId="0" fontId="4" fillId="0" borderId="0" xfId="7" applyFont="1" applyAlignment="1">
      <alignment horizontal="center" vertical="center" wrapText="1"/>
    </xf>
    <xf numFmtId="0" fontId="4" fillId="18" borderId="12" xfId="7" applyFont="1" applyFill="1" applyBorder="1" applyAlignment="1">
      <alignment horizontal="left" vertical="center"/>
    </xf>
    <xf numFmtId="0" fontId="4" fillId="18" borderId="13" xfId="7" applyFont="1" applyFill="1" applyBorder="1" applyAlignment="1">
      <alignment horizontal="left" vertical="center"/>
    </xf>
    <xf numFmtId="0" fontId="4" fillId="18" borderId="14" xfId="7" applyFont="1" applyFill="1" applyBorder="1" applyAlignment="1">
      <alignment horizontal="left" vertical="center"/>
    </xf>
    <xf numFmtId="0" fontId="4" fillId="18" borderId="15" xfId="7" applyFont="1" applyFill="1" applyBorder="1" applyAlignment="1">
      <alignment horizontal="left" vertical="center"/>
    </xf>
    <xf numFmtId="0" fontId="38" fillId="19" borderId="5" xfId="7" applyFont="1" applyFill="1" applyBorder="1" applyAlignment="1">
      <alignment horizontal="center" vertical="center" wrapText="1"/>
    </xf>
    <xf numFmtId="0" fontId="38" fillId="19" borderId="6" xfId="7" applyFont="1" applyFill="1" applyBorder="1" applyAlignment="1">
      <alignment horizontal="center" vertical="center" wrapText="1"/>
    </xf>
    <xf numFmtId="0" fontId="38" fillId="20" borderId="1" xfId="7" applyFont="1" applyFill="1" applyBorder="1" applyAlignment="1">
      <alignment horizontal="center" vertical="center" wrapText="1"/>
    </xf>
    <xf numFmtId="0" fontId="39" fillId="18" borderId="1" xfId="7" applyFont="1" applyFill="1" applyBorder="1" applyAlignment="1">
      <alignment vertical="center"/>
    </xf>
    <xf numFmtId="0" fontId="6" fillId="21" borderId="12" xfId="7" applyFont="1" applyFill="1" applyBorder="1" applyAlignment="1">
      <alignment horizontal="center" vertical="center" wrapText="1"/>
    </xf>
    <xf numFmtId="0" fontId="6" fillId="21" borderId="13" xfId="7" applyFont="1" applyFill="1" applyBorder="1" applyAlignment="1">
      <alignment horizontal="center" vertical="center" wrapText="1"/>
    </xf>
    <xf numFmtId="0" fontId="32" fillId="15" borderId="0" xfId="2" applyFont="1" applyFill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1" fillId="15" borderId="0" xfId="2" applyFont="1" applyFill="1" applyAlignment="1">
      <alignment horizontal="left" vertical="top" wrapText="1"/>
    </xf>
    <xf numFmtId="0" fontId="29" fillId="0" borderId="0" xfId="0" applyFont="1" applyAlignment="1">
      <alignment horizontal="right" vertical="top" wrapText="1"/>
    </xf>
    <xf numFmtId="3" fontId="5" fillId="0" borderId="0" xfId="3" applyNumberFormat="1" applyFont="1" applyAlignment="1">
      <alignment horizontal="right" vertical="top" wrapText="1"/>
    </xf>
    <xf numFmtId="0" fontId="28" fillId="0" borderId="0" xfId="0" applyFont="1" applyAlignment="1">
      <alignment horizontal="center" vertical="top" wrapText="1"/>
    </xf>
    <xf numFmtId="2" fontId="13" fillId="13" borderId="1" xfId="8" applyNumberFormat="1" applyFont="1" applyFill="1" applyBorder="1" applyAlignment="1">
      <alignment horizontal="right" wrapText="1"/>
    </xf>
    <xf numFmtId="2" fontId="13" fillId="0" borderId="19" xfId="8" applyNumberFormat="1" applyFont="1" applyBorder="1" applyAlignment="1">
      <alignment horizontal="left" vertical="center" wrapText="1"/>
    </xf>
    <xf numFmtId="2" fontId="13" fillId="0" borderId="0" xfId="8" applyNumberFormat="1" applyFont="1" applyAlignment="1">
      <alignment horizontal="left" vertical="center" wrapText="1"/>
    </xf>
    <xf numFmtId="2" fontId="13" fillId="0" borderId="20" xfId="8" applyNumberFormat="1" applyFont="1" applyBorder="1" applyAlignment="1">
      <alignment horizontal="left" vertical="center" wrapText="1"/>
    </xf>
    <xf numFmtId="2" fontId="21" fillId="0" borderId="16" xfId="8" applyNumberFormat="1" applyFont="1" applyBorder="1" applyAlignment="1">
      <alignment horizontal="center" wrapText="1"/>
    </xf>
    <xf numFmtId="2" fontId="13" fillId="8" borderId="17" xfId="8" applyNumberFormat="1" applyFont="1" applyFill="1" applyBorder="1" applyAlignment="1">
      <alignment horizontal="center" vertical="center" wrapText="1"/>
    </xf>
    <xf numFmtId="2" fontId="13" fillId="8" borderId="18" xfId="8" applyNumberFormat="1" applyFont="1" applyFill="1" applyBorder="1" applyAlignment="1">
      <alignment horizontal="center" vertical="center" wrapText="1"/>
    </xf>
    <xf numFmtId="2" fontId="13" fillId="8" borderId="2" xfId="8" applyNumberFormat="1" applyFont="1" applyFill="1" applyBorder="1" applyAlignment="1">
      <alignment horizontal="center" vertical="center" wrapText="1"/>
    </xf>
    <xf numFmtId="3" fontId="13" fillId="8" borderId="3" xfId="8" applyNumberFormat="1" applyFont="1" applyFill="1" applyBorder="1" applyAlignment="1">
      <alignment horizontal="center" vertical="center" wrapText="1"/>
    </xf>
    <xf numFmtId="3" fontId="13" fillId="8" borderId="11" xfId="8" applyNumberFormat="1" applyFont="1" applyFill="1" applyBorder="1" applyAlignment="1">
      <alignment horizontal="center" vertical="center" wrapText="1"/>
    </xf>
    <xf numFmtId="2" fontId="15" fillId="8" borderId="17" xfId="8" applyNumberFormat="1" applyFont="1" applyFill="1" applyBorder="1" applyAlignment="1">
      <alignment horizontal="center" vertical="center" wrapText="1"/>
    </xf>
    <xf numFmtId="2" fontId="15" fillId="8" borderId="2" xfId="8" applyNumberFormat="1" applyFont="1" applyFill="1" applyBorder="1" applyAlignment="1">
      <alignment horizontal="center" vertical="center" wrapText="1"/>
    </xf>
    <xf numFmtId="2" fontId="15" fillId="8" borderId="1" xfId="8" applyNumberFormat="1" applyFont="1" applyFill="1" applyBorder="1" applyAlignment="1">
      <alignment horizontal="center" vertical="center" wrapText="1"/>
    </xf>
  </cellXfs>
  <cellStyles count="9">
    <cellStyle name="Good" xfId="1" builtinId="26"/>
    <cellStyle name="Normal" xfId="0" builtinId="0"/>
    <cellStyle name="Normal 2" xfId="2" xr:uid="{00000000-0005-0000-0000-000002000000}"/>
    <cellStyle name="Normal 3" xfId="3" xr:uid="{00000000-0005-0000-0000-000003000000}"/>
    <cellStyle name="Normal 3 2" xfId="8" xr:uid="{8D2B9A37-FE53-44D2-B95B-162EA006AB76}"/>
    <cellStyle name="Normal 4" xfId="5" xr:uid="{00000000-0005-0000-0000-000004000000}"/>
    <cellStyle name="Normal 5" xfId="7" xr:uid="{6C6974A2-A27C-4703-84A9-E106ACCE0FE8}"/>
    <cellStyle name="Percent" xfId="6" builtinId="5"/>
    <cellStyle name="Percent 2" xfId="4" xr:uid="{00000000-0005-0000-0000-000006000000}"/>
  </cellStyles>
  <dxfs count="0"/>
  <tableStyles count="0" defaultTableStyle="TableStyleMedium2" defaultPivotStyle="PivotStyleLight16"/>
  <colors>
    <mruColors>
      <color rgb="FF0033CC"/>
      <color rgb="FFFF505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Vides investīciju fonds" id="{AE1C482C-8914-4035-B5BF-47AE48981A2B}" userId="Vides investīciju fonds" providerId="None"/>
  <person displayName="Gints Kārkliņš" id="{1789658A-3D79-41D9-9193-62B4D3668E7F}" userId="S-1-5-21-1855409185-1363422759-635553243-1174" providerId="AD"/>
  <person displayName="Raimonds Kašs" id="{16015D5F-9FC6-4C8B-904E-21C3FB4C3B3E}" userId="S::Raimonds.Kass@kem.gov.lv::600ac924-3278-4398-83f1-a2b8c7f3b7d4" providerId="AD"/>
  <person displayName="Gints Kārkliņš" id="{D76D3237-184A-4F6E-A65E-F518D02FC7C2}" userId="S::Gints.Karklins@lvif.gov.lv::a20da3d7-a7a0-4741-be11-c8b0e95c1f0e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07" dT="2023-10-16T20:31:38.70" personId="{16015D5F-9FC6-4C8B-904E-21C3FB4C3B3E}" id="{207BA6EB-1CAD-4B71-ACB6-9CCDD98CAA58}">
    <text>Vajadzēs ārējos ekspertus, jo būs kritēriji kas ir subjektīvi (radošums, inovativitāte un tml.)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H13" dT="2022-05-30T19:05:41.06" personId="{AE1C482C-8914-4035-B5BF-47AE48981A2B}" id="{6F60F226-4EE0-41FA-BCC1-74F29409D6E3}">
    <text>0,25 stunda uz vienu līgumu</text>
  </threadedComment>
  <threadedComment ref="I13" dT="2022-05-30T19:07:19.25" personId="{AE1C482C-8914-4035-B5BF-47AE48981A2B}" id="{55889C3E-4645-412E-8D53-98ECE0E9D590}">
    <text>0,3 stunda uz vienu līgumu</text>
  </threadedComment>
  <threadedComment ref="H14" dT="2022-05-30T19:11:25.06" personId="{AE1C482C-8914-4035-B5BF-47AE48981A2B}" id="{5BA3FC1D-E95D-4545-8258-8A160630EFE0}">
    <text>Nav paredzēts</text>
  </threadedComment>
  <threadedComment ref="I14" dT="2022-05-30T19:11:25.06" personId="{AE1C482C-8914-4035-B5BF-47AE48981A2B}" id="{D772955A-009D-4DE0-9A24-54F2B4D31114}">
    <text>Nav paredzēts</text>
  </threadedComment>
  <threadedComment ref="H15" dT="2022-05-30T19:12:30.00" personId="{AE1C482C-8914-4035-B5BF-47AE48981A2B}" id="{8A96F3AE-2D8B-4A56-AA08-F0E55E43023D}">
    <text>1h vienam atbalsta saņēmējam</text>
  </threadedComment>
  <threadedComment ref="I15" dT="2022-05-30T19:11:25.06" personId="{AE1C482C-8914-4035-B5BF-47AE48981A2B}" id="{8CDF93BE-69AB-46CC-97FE-EDBC2A9C2959}">
    <text>1,5 stunda projektam - pieteikuma izvērtēšana, apstiprināšana</text>
  </threadedComment>
  <threadedComment ref="H16" dT="2022-05-30T19:33:08.26" personId="{AE1C482C-8914-4035-B5BF-47AE48981A2B}" id="{B43431E7-BB69-4071-83F8-B2C87814439C}">
    <text>1h 2 pārskati 12 mēnešos (maksimums var 4 pārskatus katru mēnesi iesniegt)</text>
  </threadedComment>
  <threadedComment ref="I16" dT="2022-05-30T19:11:25.06" personId="{AE1C482C-8914-4035-B5BF-47AE48981A2B}" id="{E40E592D-6049-4E7E-8063-00D7BC8386A2}">
    <text>Nav paredzēts</text>
  </threadedComment>
  <threadedComment ref="H17" dT="2022-05-30T19:11:25.06" personId="{AE1C482C-8914-4035-B5BF-47AE48981A2B}" id="{A4392257-B47C-4701-B2FA-886D29AF5BC4}">
    <text>10 minūtes vienam projektam</text>
  </threadedComment>
  <threadedComment ref="I17" dT="2022-05-30T19:11:25.06" personId="{AE1C482C-8914-4035-B5BF-47AE48981A2B}" id="{892328FC-4763-428D-9C36-45082BB5F65C}">
    <text>10 min vienam projektam</text>
  </threadedComment>
  <threadedComment ref="H18" dT="2022-05-30T19:11:25.06" personId="{AE1C482C-8914-4035-B5BF-47AE48981A2B}" id="{ED9B9A11-1356-4637-9B87-B9662920F93B}">
    <text>Nav paredzēts</text>
  </threadedComment>
  <threadedComment ref="I18" dT="2022-05-30T19:11:25.06" personId="{AE1C482C-8914-4035-B5BF-47AE48981A2B}" id="{3027243C-DAA8-482F-AB4E-B10D7F8E772C}">
    <text>Nav paredzēts</text>
  </threadedComment>
  <threadedComment ref="H19" dT="2022-05-30T19:11:25.06" personId="{AE1C482C-8914-4035-B5BF-47AE48981A2B}" id="{B9080C29-7402-4B92-B7E5-667176FE8B62}">
    <text>Nav paredzēts</text>
  </threadedComment>
  <threadedComment ref="I19" dT="2022-05-30T19:14:31.44" personId="{AE1C482C-8914-4035-B5BF-47AE48981A2B}" id="{2191E016-2C5D-461A-BBC9-95286DBD7108}">
    <text>Nav paredzēts</text>
  </threadedComment>
  <threadedComment ref="I20" dT="2022-05-30T19:11:25.06" personId="{AE1C482C-8914-4035-B5BF-47AE48981A2B}" id="{DC4CCD23-2BA5-4A4D-81AF-675118550763}">
    <text>Nav paredzēts 2022. gadā</text>
  </threadedComment>
  <threadedComment ref="I21" dT="2023-09-12T08:28:56.92" personId="{D76D3237-184A-4F6E-A65E-F518D02FC7C2}" id="{3AAAC70C-CB2D-45D1-B372-B265323A6C2A}">
    <text>2% projekti 4h</text>
  </threadedComment>
  <threadedComment ref="H22" dT="2022-05-30T19:36:20.23" personId="{AE1C482C-8914-4035-B5BF-47AE48981A2B}" id="{621F744C-F6CF-487A-8918-25F4AFDFFDC8}">
    <text>10 līguma grozījumi katram, 0.25h vieni grozījumi</text>
  </threadedComment>
  <threadedComment ref="H22" dT="2023-10-16T20:15:37.75" personId="{16015D5F-9FC6-4C8B-904E-21C3FB4C3B3E}" id="{D6C54A83-1731-445F-B592-893658B854AD}" parentId="{621F744C-F6CF-487A-8918-25F4AFDFFDC8}">
    <text>Ko nozīmē katram? Katram līgumam, katram projektam, katram darbiniekam?</text>
  </threadedComment>
  <threadedComment ref="I22" dT="2022-12-14T19:55:21.49" personId="{1789658A-3D79-41D9-9193-62B4D3668E7F}" id="{A6C6075F-6E53-43FD-96DB-E394B4C35632}">
    <text>1% projektiem grozījumi, 2h</text>
  </threadedComment>
  <threadedComment ref="H23" dT="2022-05-30T19:36:20.23" personId="{AE1C482C-8914-4035-B5BF-47AE48981A2B}" id="{2A579D6A-B01F-49EB-B1F7-2BF8364E29A5}">
    <text>1% 1h katram</text>
  </threadedComment>
  <threadedComment ref="I23" dT="2022-05-30T19:36:20.23" personId="{AE1C482C-8914-4035-B5BF-47AE48981A2B}" id="{521CB2E5-A1B4-47B8-8A2B-25DD88A850B5}">
    <text>1% 1h katram</text>
  </threadedComment>
  <threadedComment ref="I24" dT="2022-05-30T19:40:17.19" personId="{AE1C482C-8914-4035-B5BF-47AE48981A2B}" id="{CABA9439-3CDC-4F31-B27B-6BBDCADE8748}">
    <text>8 semināri</text>
  </threadedComment>
  <threadedComment ref="I28" dT="2022-05-30T19:42:03.14" personId="{AE1C482C-8914-4035-B5BF-47AE48981A2B}" id="{F03797F5-1DBB-42D9-BEBA-77733686D336}">
    <text>1 seminārs katru nedēļu: 1h katram</text>
  </threadedComment>
  <threadedComment ref="H31" dT="2022-12-14T19:58:32.99" personId="{1789658A-3D79-41D9-9193-62B4D3668E7F}" id="{A76397F6-2F7F-432B-8D4A-F94614C26652}">
    <text>1% projekti 4h</text>
  </threadedComment>
  <threadedComment ref="I31" dT="2022-12-14T19:58:32.99" personId="{1789658A-3D79-41D9-9193-62B4D3668E7F}" id="{A910C888-F838-426A-B644-D1E3737D5315}">
    <text>1% projekti 4h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4B5A3-C618-4FE0-A8AB-4FAA61CF8866}">
  <sheetPr codeName="Sheet4">
    <outlinePr summaryBelow="0"/>
    <pageSetUpPr fitToPage="1"/>
  </sheetPr>
  <dimension ref="A1:R968"/>
  <sheetViews>
    <sheetView showGridLines="0" zoomScale="70" zoomScaleNormal="70" workbookViewId="0">
      <selection activeCell="I42" sqref="I42"/>
    </sheetView>
  </sheetViews>
  <sheetFormatPr defaultColWidth="12.58203125" defaultRowHeight="14.5" x14ac:dyDescent="0.35"/>
  <cols>
    <col min="1" max="1" width="5.83203125" style="111" customWidth="1"/>
    <col min="2" max="2" width="22.5" style="111" customWidth="1"/>
    <col min="3" max="3" width="89.25" style="111" customWidth="1"/>
    <col min="4" max="5" width="15.5" style="133" customWidth="1"/>
    <col min="6" max="18" width="7.5" style="111" customWidth="1"/>
    <col min="19" max="16384" width="12.58203125" style="111"/>
  </cols>
  <sheetData>
    <row r="1" spans="1:18" x14ac:dyDescent="0.35">
      <c r="C1" s="112"/>
      <c r="D1" s="113"/>
      <c r="E1" s="114" t="s">
        <v>113</v>
      </c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</row>
    <row r="2" spans="1:18" x14ac:dyDescent="0.35">
      <c r="C2" s="112"/>
      <c r="D2" s="113"/>
      <c r="E2" s="114" t="s">
        <v>126</v>
      </c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</row>
    <row r="3" spans="1:18" x14ac:dyDescent="0.35">
      <c r="D3" s="113"/>
      <c r="E3" s="116" t="s">
        <v>114</v>
      </c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</row>
    <row r="4" spans="1:18" ht="22.5" customHeight="1" x14ac:dyDescent="0.35">
      <c r="A4" s="200" t="s">
        <v>237</v>
      </c>
      <c r="B4" s="200"/>
      <c r="C4" s="200"/>
      <c r="D4" s="200"/>
      <c r="E4" s="200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</row>
    <row r="5" spans="1:18" ht="22.5" customHeight="1" x14ac:dyDescent="0.35">
      <c r="A5" s="200"/>
      <c r="B5" s="200"/>
      <c r="C5" s="200"/>
      <c r="D5" s="200"/>
      <c r="E5" s="200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</row>
    <row r="6" spans="1:18" ht="36" customHeight="1" x14ac:dyDescent="0.35">
      <c r="A6" s="201" t="s">
        <v>115</v>
      </c>
      <c r="B6" s="202"/>
      <c r="C6" s="205"/>
      <c r="D6" s="207" t="s">
        <v>116</v>
      </c>
      <c r="E6" s="208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</row>
    <row r="7" spans="1:18" ht="26.5" x14ac:dyDescent="0.35">
      <c r="A7" s="203"/>
      <c r="B7" s="204"/>
      <c r="C7" s="206"/>
      <c r="D7" s="118" t="s">
        <v>117</v>
      </c>
      <c r="E7" s="118" t="s">
        <v>118</v>
      </c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</row>
    <row r="8" spans="1:18" ht="18" customHeight="1" x14ac:dyDescent="0.35">
      <c r="A8" s="209" t="s">
        <v>238</v>
      </c>
      <c r="B8" s="210"/>
      <c r="C8" s="138" t="s">
        <v>135</v>
      </c>
      <c r="D8" s="121"/>
      <c r="E8" s="119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</row>
    <row r="9" spans="1:18" ht="18" customHeight="1" x14ac:dyDescent="0.35">
      <c r="A9" s="188"/>
      <c r="B9" s="189"/>
      <c r="C9" s="120" t="s">
        <v>16</v>
      </c>
      <c r="D9" s="121">
        <f>Stundas_KPFI!E31</f>
        <v>96</v>
      </c>
      <c r="E9" s="119">
        <f>Izmaksas!$P$216/$D$12*D9</f>
        <v>912.41025641025635</v>
      </c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</row>
    <row r="10" spans="1:18" ht="18" customHeight="1" x14ac:dyDescent="0.35">
      <c r="A10" s="188"/>
      <c r="B10" s="189"/>
      <c r="C10" s="120" t="s">
        <v>19</v>
      </c>
      <c r="D10" s="121">
        <f>Stundas_KPFI!F31</f>
        <v>84</v>
      </c>
      <c r="E10" s="119">
        <f>Izmaksas!$P$216/$D$12*D10</f>
        <v>798.35897435897436</v>
      </c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</row>
    <row r="11" spans="1:18" ht="18" customHeight="1" x14ac:dyDescent="0.35">
      <c r="A11" s="188"/>
      <c r="B11" s="189"/>
      <c r="C11" s="120" t="s">
        <v>22</v>
      </c>
      <c r="D11" s="121">
        <f>Stundas_KPFI!J31</f>
        <v>522</v>
      </c>
      <c r="E11" s="119">
        <f>Izmaksas!$P$216/$D$12*D11</f>
        <v>4961.2307692307695</v>
      </c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</row>
    <row r="12" spans="1:18" ht="18" customHeight="1" x14ac:dyDescent="0.35">
      <c r="A12" s="190"/>
      <c r="B12" s="191"/>
      <c r="C12" s="135" t="s">
        <v>136</v>
      </c>
      <c r="D12" s="122">
        <f>SUM(D9:D11)</f>
        <v>702</v>
      </c>
      <c r="E12" s="123">
        <f>SUM(E9:E11)</f>
        <v>6672</v>
      </c>
      <c r="F12" s="127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</row>
    <row r="13" spans="1:18" ht="18" customHeight="1" x14ac:dyDescent="0.35">
      <c r="A13" s="188" t="s">
        <v>239</v>
      </c>
      <c r="B13" s="189"/>
      <c r="C13" s="138" t="s">
        <v>134</v>
      </c>
      <c r="D13" s="121"/>
      <c r="E13" s="119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</row>
    <row r="14" spans="1:18" ht="18" customHeight="1" x14ac:dyDescent="0.35">
      <c r="A14" s="188"/>
      <c r="B14" s="189"/>
      <c r="C14" s="120" t="s">
        <v>91</v>
      </c>
      <c r="D14" s="121">
        <f>Stundas_EKII!P13</f>
        <v>1906</v>
      </c>
      <c r="E14" s="119">
        <f>Izmaksas!$N$6/$D$34*D14</f>
        <v>43497.090891134801</v>
      </c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</row>
    <row r="15" spans="1:18" ht="18" customHeight="1" x14ac:dyDescent="0.35">
      <c r="A15" s="188"/>
      <c r="B15" s="189"/>
      <c r="C15" s="120" t="s">
        <v>14</v>
      </c>
      <c r="D15" s="121">
        <f>Stundas_EKII!P14</f>
        <v>39</v>
      </c>
      <c r="E15" s="119">
        <f>Izmaksas!$N$6/$D$34*D15</f>
        <v>890.02442012290521</v>
      </c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</row>
    <row r="16" spans="1:18" ht="18" customHeight="1" x14ac:dyDescent="0.35">
      <c r="A16" s="188"/>
      <c r="B16" s="189"/>
      <c r="C16" s="120" t="s">
        <v>50</v>
      </c>
      <c r="D16" s="121">
        <f>Stundas_EKII!P15</f>
        <v>8486</v>
      </c>
      <c r="E16" s="119">
        <f>Izmaksas!$N$6/$D$34*D16</f>
        <v>193660.18536315317</v>
      </c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</row>
    <row r="17" spans="1:18" ht="18" customHeight="1" x14ac:dyDescent="0.35">
      <c r="A17" s="188"/>
      <c r="B17" s="189"/>
      <c r="C17" s="120" t="s">
        <v>15</v>
      </c>
      <c r="D17" s="121">
        <f>Stundas_EKII!P16</f>
        <v>2808</v>
      </c>
      <c r="E17" s="119">
        <f>Izmaksas!$N$6/$D$34*D17</f>
        <v>64081.758248849175</v>
      </c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</row>
    <row r="18" spans="1:18" ht="18" customHeight="1" x14ac:dyDescent="0.35">
      <c r="A18" s="188"/>
      <c r="B18" s="189"/>
      <c r="C18" s="120" t="s">
        <v>16</v>
      </c>
      <c r="D18" s="121">
        <f>Stundas_EKII!P17</f>
        <v>678.16666666666663</v>
      </c>
      <c r="E18" s="119">
        <f>Izmaksas!$N$6/$D$34*D18</f>
        <v>15476.535749914961</v>
      </c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</row>
    <row r="19" spans="1:18" ht="18" customHeight="1" x14ac:dyDescent="0.35">
      <c r="A19" s="188"/>
      <c r="B19" s="189"/>
      <c r="C19" s="120" t="s">
        <v>44</v>
      </c>
      <c r="D19" s="121">
        <f>Stundas_EKII!P18</f>
        <v>468</v>
      </c>
      <c r="E19" s="119">
        <f>Izmaksas!$N$6/$D$34*D19</f>
        <v>10680.293041474863</v>
      </c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</row>
    <row r="20" spans="1:18" ht="18" customHeight="1" x14ac:dyDescent="0.35">
      <c r="A20" s="188"/>
      <c r="B20" s="189"/>
      <c r="C20" s="120" t="s">
        <v>17</v>
      </c>
      <c r="D20" s="121">
        <f>Stundas_EKII!P19</f>
        <v>124.80000000000001</v>
      </c>
      <c r="E20" s="119">
        <f>Izmaksas!$N$6/$D$34*D20</f>
        <v>2848.078144393297</v>
      </c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</row>
    <row r="21" spans="1:18" ht="18" customHeight="1" x14ac:dyDescent="0.35">
      <c r="A21" s="188"/>
      <c r="B21" s="189"/>
      <c r="C21" s="120" t="s">
        <v>18</v>
      </c>
      <c r="D21" s="121">
        <f>Stundas_EKII!P20</f>
        <v>640</v>
      </c>
      <c r="E21" s="119">
        <f>Izmaksas!$N$6/$D$34*D21</f>
        <v>14605.528945606649</v>
      </c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</row>
    <row r="22" spans="1:18" ht="18" customHeight="1" x14ac:dyDescent="0.35">
      <c r="A22" s="188"/>
      <c r="B22" s="189"/>
      <c r="C22" s="120" t="s">
        <v>19</v>
      </c>
      <c r="D22" s="121">
        <f>Stundas_EKII!P21</f>
        <v>295.44</v>
      </c>
      <c r="E22" s="119">
        <f>Izmaksas!$N$6/$D$34*D22</f>
        <v>6742.2772995156693</v>
      </c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</row>
    <row r="23" spans="1:18" ht="18" customHeight="1" x14ac:dyDescent="0.35">
      <c r="A23" s="188"/>
      <c r="B23" s="189"/>
      <c r="C23" s="120" t="s">
        <v>23</v>
      </c>
      <c r="D23" s="121">
        <f>Stundas_EKII!P22</f>
        <v>442.58</v>
      </c>
      <c r="E23" s="119">
        <f>Izmaksas!$N$6/$D$34*D23</f>
        <v>10100.179688666549</v>
      </c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</row>
    <row r="24" spans="1:18" ht="18" customHeight="1" x14ac:dyDescent="0.35">
      <c r="A24" s="188"/>
      <c r="B24" s="189"/>
      <c r="C24" s="120" t="s">
        <v>24</v>
      </c>
      <c r="D24" s="121">
        <f>Stundas_EKII!P23</f>
        <v>79.69</v>
      </c>
      <c r="E24" s="119">
        <f>Izmaksas!$N$6/$D$34*D24</f>
        <v>1818.616565117803</v>
      </c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</row>
    <row r="25" spans="1:18" ht="18" customHeight="1" x14ac:dyDescent="0.35">
      <c r="A25" s="188"/>
      <c r="B25" s="189"/>
      <c r="C25" s="120" t="s">
        <v>56</v>
      </c>
      <c r="D25" s="121">
        <f>Stundas_EKII!P25</f>
        <v>56</v>
      </c>
      <c r="E25" s="119">
        <f>Izmaksas!$N$6/$D$34*D25</f>
        <v>1277.9837827405818</v>
      </c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</row>
    <row r="26" spans="1:18" ht="18" customHeight="1" x14ac:dyDescent="0.35">
      <c r="A26" s="188"/>
      <c r="B26" s="189"/>
      <c r="C26" s="120" t="s">
        <v>57</v>
      </c>
      <c r="D26" s="121">
        <f>Stundas_EKII!P26</f>
        <v>196</v>
      </c>
      <c r="E26" s="119">
        <f>Izmaksas!$N$6/$D$34*D26</f>
        <v>4472.9432395920367</v>
      </c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</row>
    <row r="27" spans="1:18" ht="18" customHeight="1" x14ac:dyDescent="0.35">
      <c r="A27" s="188"/>
      <c r="B27" s="189"/>
      <c r="C27" s="120" t="s">
        <v>58</v>
      </c>
      <c r="D27" s="121">
        <f>Stundas_EKII!P27</f>
        <v>196</v>
      </c>
      <c r="E27" s="119">
        <f>Izmaksas!$N$6/$D$34*D27</f>
        <v>4472.9432395920367</v>
      </c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</row>
    <row r="28" spans="1:18" ht="18" customHeight="1" x14ac:dyDescent="0.35">
      <c r="A28" s="188"/>
      <c r="B28" s="189"/>
      <c r="C28" s="120" t="s">
        <v>49</v>
      </c>
      <c r="D28" s="121">
        <f>Stundas_EKII!P28</f>
        <v>93</v>
      </c>
      <c r="E28" s="119">
        <f>Izmaksas!$N$6/$D$34*D28</f>
        <v>2122.3659249084662</v>
      </c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</row>
    <row r="29" spans="1:18" ht="18" customHeight="1" x14ac:dyDescent="0.35">
      <c r="A29" s="188"/>
      <c r="B29" s="189"/>
      <c r="C29" s="120" t="s">
        <v>20</v>
      </c>
      <c r="D29" s="121">
        <f>Stundas_EKII!P29</f>
        <v>24</v>
      </c>
      <c r="E29" s="119">
        <f>Izmaksas!$N$6/$D$34*D29</f>
        <v>547.7073354602494</v>
      </c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</row>
    <row r="30" spans="1:18" ht="18" customHeight="1" x14ac:dyDescent="0.35">
      <c r="A30" s="188"/>
      <c r="B30" s="189"/>
      <c r="C30" s="120" t="s">
        <v>21</v>
      </c>
      <c r="D30" s="121">
        <f>Stundas_EKII!P30</f>
        <v>48</v>
      </c>
      <c r="E30" s="119">
        <f>Izmaksas!$N$6/$D$34*D30</f>
        <v>1095.4146709204988</v>
      </c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</row>
    <row r="31" spans="1:18" ht="18" customHeight="1" x14ac:dyDescent="0.35">
      <c r="A31" s="188"/>
      <c r="B31" s="189"/>
      <c r="C31" s="120" t="s">
        <v>22</v>
      </c>
      <c r="D31" s="121">
        <f>Stundas_EKII!P31</f>
        <v>244</v>
      </c>
      <c r="E31" s="119">
        <f>Izmaksas!$N$6/$D$34*D31</f>
        <v>5568.3579105125355</v>
      </c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</row>
    <row r="32" spans="1:18" ht="18" customHeight="1" x14ac:dyDescent="0.35">
      <c r="A32" s="188"/>
      <c r="B32" s="189"/>
      <c r="C32" s="137" t="s">
        <v>59</v>
      </c>
      <c r="D32" s="121">
        <f>Stundas_EKII!P32</f>
        <v>84</v>
      </c>
      <c r="E32" s="119">
        <f>Izmaksas!$N$6/$D$34*D32</f>
        <v>1916.9756741108729</v>
      </c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</row>
    <row r="33" spans="1:18" ht="18" customHeight="1" x14ac:dyDescent="0.35">
      <c r="A33" s="188"/>
      <c r="B33" s="189"/>
      <c r="C33" s="137" t="s">
        <v>60</v>
      </c>
      <c r="D33" s="121">
        <f>Stundas_EKII!P33</f>
        <v>35</v>
      </c>
      <c r="E33" s="119">
        <f>Izmaksas!$N$6/$D$34*D33</f>
        <v>798.73986421286361</v>
      </c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</row>
    <row r="34" spans="1:18" ht="18" customHeight="1" x14ac:dyDescent="0.35">
      <c r="A34" s="188"/>
      <c r="B34" s="189"/>
      <c r="C34" s="135" t="s">
        <v>133</v>
      </c>
      <c r="D34" s="122">
        <f>SUM(D14:D33)</f>
        <v>16943.676666666666</v>
      </c>
      <c r="E34" s="123">
        <f>SUM(E14:E33)</f>
        <v>386674</v>
      </c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</row>
    <row r="35" spans="1:18" ht="18" customHeight="1" x14ac:dyDescent="0.35">
      <c r="A35" s="188"/>
      <c r="B35" s="189"/>
      <c r="C35" s="120" t="s">
        <v>230</v>
      </c>
      <c r="D35" s="121">
        <f>Stundas_konkursi!E8</f>
        <v>490</v>
      </c>
      <c r="E35" s="119">
        <f>Izmaksas!N91</f>
        <v>8589</v>
      </c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</row>
    <row r="36" spans="1:18" ht="18" customHeight="1" x14ac:dyDescent="0.35">
      <c r="A36" s="188"/>
      <c r="B36" s="189"/>
      <c r="C36" s="120" t="s">
        <v>130</v>
      </c>
      <c r="D36" s="121">
        <f>Stundas_konkursi!E16</f>
        <v>740</v>
      </c>
      <c r="E36" s="119">
        <f>Izmaksas!N111</f>
        <v>23128</v>
      </c>
      <c r="F36" s="115"/>
      <c r="G36" s="115"/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5"/>
    </row>
    <row r="37" spans="1:18" ht="18" hidden="1" customHeight="1" x14ac:dyDescent="0.35">
      <c r="A37" s="188"/>
      <c r="B37" s="189"/>
      <c r="C37" s="120"/>
      <c r="D37" s="121"/>
      <c r="E37" s="119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</row>
    <row r="38" spans="1:18" ht="18" hidden="1" customHeight="1" x14ac:dyDescent="0.35">
      <c r="A38" s="188"/>
      <c r="B38" s="189"/>
      <c r="C38" s="120"/>
      <c r="D38" s="121"/>
      <c r="E38" s="119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</row>
    <row r="39" spans="1:18" ht="18" hidden="1" customHeight="1" x14ac:dyDescent="0.35">
      <c r="A39" s="188"/>
      <c r="B39" s="189"/>
      <c r="C39" s="120"/>
      <c r="D39" s="121"/>
      <c r="E39" s="119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</row>
    <row r="40" spans="1:18" ht="15.65" hidden="1" customHeight="1" x14ac:dyDescent="0.35">
      <c r="A40" s="188"/>
      <c r="B40" s="189"/>
      <c r="C40" s="120"/>
      <c r="D40" s="121"/>
      <c r="E40" s="119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5"/>
    </row>
    <row r="41" spans="1:18" ht="15.75" customHeight="1" x14ac:dyDescent="0.35">
      <c r="A41" s="190"/>
      <c r="B41" s="191"/>
      <c r="C41" s="135" t="s">
        <v>242</v>
      </c>
      <c r="D41" s="122">
        <f>SUM(D35:D40)</f>
        <v>1230</v>
      </c>
      <c r="E41" s="122">
        <f>SUM(E35:E40)</f>
        <v>31717</v>
      </c>
      <c r="F41" s="115"/>
      <c r="G41" s="115"/>
      <c r="H41" s="127"/>
      <c r="I41" s="115"/>
      <c r="J41" s="115"/>
      <c r="K41" s="115"/>
      <c r="L41" s="115"/>
      <c r="M41" s="115"/>
      <c r="N41" s="115"/>
      <c r="O41" s="115"/>
      <c r="P41" s="115"/>
      <c r="Q41" s="115"/>
      <c r="R41" s="115"/>
    </row>
    <row r="42" spans="1:18" ht="15.5" x14ac:dyDescent="0.35">
      <c r="A42" s="124"/>
      <c r="B42" s="193" t="s">
        <v>119</v>
      </c>
      <c r="C42" s="194"/>
      <c r="D42" s="125"/>
      <c r="E42" s="126">
        <f>Izmaksas!N285-Izmaksas!N6-Izmaksas!N91-Izmaksas!N111-Izmaksas!N131-Izmaksas!N151-Izmaksas!N171-Izmaksas!N191-Izmaksas!N211-Izmaksas!P216</f>
        <v>123711</v>
      </c>
      <c r="F42" s="115"/>
      <c r="G42" s="127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5"/>
    </row>
    <row r="43" spans="1:18" ht="22.5" customHeight="1" x14ac:dyDescent="0.35">
      <c r="A43" s="195" t="s">
        <v>120</v>
      </c>
      <c r="B43" s="196"/>
      <c r="C43" s="197"/>
      <c r="D43" s="128">
        <f>D34+D41</f>
        <v>18173.676666666666</v>
      </c>
      <c r="E43" s="128">
        <f>E12+E34+E41+E42</f>
        <v>548774</v>
      </c>
      <c r="F43" s="115"/>
      <c r="G43" s="127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</row>
    <row r="44" spans="1:18" x14ac:dyDescent="0.35">
      <c r="C44" s="130"/>
      <c r="D44" s="113"/>
      <c r="E44" s="131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</row>
    <row r="45" spans="1:18" ht="15" hidden="1" customHeight="1" x14ac:dyDescent="0.35">
      <c r="A45" s="198" t="s">
        <v>121</v>
      </c>
      <c r="B45" s="198"/>
      <c r="C45" s="198"/>
      <c r="D45" s="198"/>
      <c r="E45" s="198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115"/>
    </row>
    <row r="46" spans="1:18" hidden="1" x14ac:dyDescent="0.35">
      <c r="A46" s="129"/>
      <c r="B46" s="130"/>
      <c r="C46" s="130"/>
      <c r="D46" s="130"/>
      <c r="E46" s="130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</row>
    <row r="47" spans="1:18" ht="27.75" hidden="1" customHeight="1" x14ac:dyDescent="0.35">
      <c r="A47" s="129"/>
      <c r="B47" s="132" t="s">
        <v>122</v>
      </c>
      <c r="C47" s="130"/>
      <c r="D47" s="199" t="s">
        <v>127</v>
      </c>
      <c r="E47" s="199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</row>
    <row r="48" spans="1:18" ht="15" hidden="1" customHeight="1" x14ac:dyDescent="0.35">
      <c r="A48" s="129"/>
      <c r="B48" s="134" t="s">
        <v>123</v>
      </c>
      <c r="C48" s="134"/>
      <c r="D48" s="192" t="s">
        <v>128</v>
      </c>
      <c r="E48" s="192"/>
      <c r="F48" s="115"/>
      <c r="G48" s="115"/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</row>
    <row r="49" spans="1:18" ht="15" hidden="1" customHeight="1" x14ac:dyDescent="0.35">
      <c r="A49" s="129"/>
      <c r="B49" s="134" t="s">
        <v>124</v>
      </c>
      <c r="C49" s="134"/>
      <c r="D49" s="192" t="s">
        <v>129</v>
      </c>
      <c r="E49" s="192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</row>
    <row r="50" spans="1:18" hidden="1" x14ac:dyDescent="0.35">
      <c r="A50" s="129"/>
      <c r="B50" s="130"/>
      <c r="C50" s="134"/>
      <c r="D50" s="192"/>
      <c r="E50" s="192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</row>
    <row r="51" spans="1:18" hidden="1" x14ac:dyDescent="0.35">
      <c r="A51" s="129"/>
      <c r="B51" s="130"/>
      <c r="C51" s="134"/>
      <c r="D51" s="192"/>
      <c r="E51" s="192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</row>
    <row r="52" spans="1:18" hidden="1" x14ac:dyDescent="0.35">
      <c r="A52" s="129"/>
      <c r="B52" s="130"/>
      <c r="C52" s="134"/>
      <c r="D52" s="192"/>
      <c r="E52" s="192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</row>
    <row r="53" spans="1:18" ht="26" hidden="1" x14ac:dyDescent="0.35">
      <c r="A53" s="129"/>
      <c r="B53" s="130"/>
      <c r="C53" s="134" t="s">
        <v>125</v>
      </c>
      <c r="D53" s="130"/>
      <c r="E53" s="130"/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115"/>
      <c r="Q53" s="115"/>
      <c r="R53" s="115"/>
    </row>
    <row r="54" spans="1:18" x14ac:dyDescent="0.35">
      <c r="C54" s="112"/>
      <c r="D54" s="113"/>
      <c r="E54" s="113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</row>
    <row r="55" spans="1:18" x14ac:dyDescent="0.35">
      <c r="C55" s="112"/>
      <c r="D55" s="113"/>
      <c r="E55" s="113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</row>
    <row r="56" spans="1:18" x14ac:dyDescent="0.35">
      <c r="C56" s="112"/>
      <c r="D56" s="113"/>
      <c r="E56" s="113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</row>
    <row r="57" spans="1:18" x14ac:dyDescent="0.35">
      <c r="C57" s="112"/>
      <c r="D57" s="113"/>
      <c r="E57" s="113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</row>
    <row r="58" spans="1:18" x14ac:dyDescent="0.35">
      <c r="C58" s="112"/>
      <c r="D58" s="113"/>
      <c r="E58" s="113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</row>
    <row r="59" spans="1:18" x14ac:dyDescent="0.35">
      <c r="C59" s="112"/>
      <c r="D59" s="113"/>
      <c r="E59" s="113"/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/>
      <c r="R59" s="115"/>
    </row>
    <row r="60" spans="1:18" x14ac:dyDescent="0.35">
      <c r="C60" s="112"/>
      <c r="D60" s="113"/>
      <c r="E60" s="113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</row>
    <row r="61" spans="1:18" x14ac:dyDescent="0.35">
      <c r="C61" s="112"/>
      <c r="D61" s="113"/>
      <c r="E61" s="113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</row>
    <row r="62" spans="1:18" x14ac:dyDescent="0.35">
      <c r="C62" s="112"/>
      <c r="D62" s="113"/>
      <c r="E62" s="113"/>
      <c r="F62" s="115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</row>
    <row r="63" spans="1:18" x14ac:dyDescent="0.35">
      <c r="C63" s="112"/>
      <c r="D63" s="113"/>
      <c r="E63" s="113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</row>
    <row r="64" spans="1:18" x14ac:dyDescent="0.35">
      <c r="C64" s="112"/>
      <c r="D64" s="113"/>
      <c r="E64" s="113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</row>
    <row r="65" spans="3:18" x14ac:dyDescent="0.35">
      <c r="C65" s="112"/>
      <c r="D65" s="113"/>
      <c r="E65" s="113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</row>
    <row r="66" spans="3:18" x14ac:dyDescent="0.35">
      <c r="C66" s="112"/>
      <c r="D66" s="113"/>
      <c r="E66" s="113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</row>
    <row r="67" spans="3:18" x14ac:dyDescent="0.35">
      <c r="C67" s="112"/>
      <c r="D67" s="113"/>
      <c r="E67" s="113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</row>
    <row r="68" spans="3:18" x14ac:dyDescent="0.35">
      <c r="C68" s="112"/>
      <c r="D68" s="113"/>
      <c r="E68" s="113"/>
      <c r="F68" s="115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</row>
    <row r="69" spans="3:18" x14ac:dyDescent="0.35">
      <c r="C69" s="112"/>
      <c r="D69" s="113"/>
      <c r="E69" s="113"/>
      <c r="F69" s="115"/>
      <c r="G69" s="115"/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</row>
    <row r="70" spans="3:18" x14ac:dyDescent="0.35">
      <c r="C70" s="112"/>
      <c r="D70" s="113"/>
      <c r="E70" s="113"/>
      <c r="F70" s="115"/>
      <c r="G70" s="115"/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</row>
    <row r="71" spans="3:18" x14ac:dyDescent="0.35">
      <c r="C71" s="112"/>
      <c r="D71" s="113"/>
      <c r="E71" s="113"/>
      <c r="F71" s="115"/>
      <c r="G71" s="115"/>
      <c r="H71" s="115"/>
      <c r="I71" s="115"/>
      <c r="J71" s="115"/>
      <c r="K71" s="115"/>
      <c r="L71" s="115"/>
      <c r="M71" s="115"/>
      <c r="N71" s="115"/>
      <c r="O71" s="115"/>
      <c r="P71" s="115"/>
      <c r="Q71" s="115"/>
      <c r="R71" s="115"/>
    </row>
    <row r="72" spans="3:18" x14ac:dyDescent="0.35">
      <c r="C72" s="112"/>
      <c r="D72" s="113"/>
      <c r="E72" s="113"/>
      <c r="F72" s="115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</row>
    <row r="73" spans="3:18" x14ac:dyDescent="0.35">
      <c r="C73" s="112"/>
      <c r="D73" s="113"/>
      <c r="E73" s="113"/>
      <c r="F73" s="115"/>
      <c r="G73" s="115"/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</row>
    <row r="74" spans="3:18" x14ac:dyDescent="0.35">
      <c r="C74" s="112"/>
      <c r="D74" s="113"/>
      <c r="E74" s="113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</row>
    <row r="75" spans="3:18" x14ac:dyDescent="0.35">
      <c r="C75" s="112"/>
      <c r="D75" s="113"/>
      <c r="E75" s="113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</row>
    <row r="76" spans="3:18" x14ac:dyDescent="0.35">
      <c r="C76" s="112"/>
      <c r="D76" s="113"/>
      <c r="E76" s="113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</row>
    <row r="77" spans="3:18" x14ac:dyDescent="0.35">
      <c r="C77" s="112"/>
      <c r="D77" s="113"/>
      <c r="E77" s="113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</row>
    <row r="78" spans="3:18" x14ac:dyDescent="0.35">
      <c r="C78" s="112"/>
      <c r="D78" s="113"/>
      <c r="E78" s="113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</row>
    <row r="79" spans="3:18" x14ac:dyDescent="0.35">
      <c r="C79" s="112"/>
      <c r="D79" s="113"/>
      <c r="E79" s="113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</row>
    <row r="80" spans="3:18" x14ac:dyDescent="0.35">
      <c r="C80" s="112"/>
      <c r="D80" s="113"/>
      <c r="E80" s="113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</row>
    <row r="81" spans="3:18" x14ac:dyDescent="0.35">
      <c r="C81" s="112"/>
      <c r="D81" s="113"/>
      <c r="E81" s="113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</row>
    <row r="82" spans="3:18" x14ac:dyDescent="0.35">
      <c r="C82" s="112"/>
      <c r="D82" s="113"/>
      <c r="E82" s="113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</row>
    <row r="83" spans="3:18" x14ac:dyDescent="0.35">
      <c r="C83" s="112"/>
      <c r="D83" s="113"/>
      <c r="E83" s="113"/>
      <c r="F83" s="115"/>
      <c r="G83" s="115"/>
      <c r="H83" s="115"/>
      <c r="I83" s="115"/>
      <c r="J83" s="115"/>
      <c r="K83" s="115"/>
      <c r="L83" s="115"/>
      <c r="M83" s="115"/>
      <c r="N83" s="115"/>
      <c r="O83" s="115"/>
      <c r="P83" s="115"/>
      <c r="Q83" s="115"/>
      <c r="R83" s="115"/>
    </row>
    <row r="84" spans="3:18" x14ac:dyDescent="0.35">
      <c r="C84" s="112"/>
      <c r="D84" s="113"/>
      <c r="E84" s="113"/>
      <c r="F84" s="115"/>
      <c r="G84" s="115"/>
      <c r="H84" s="115"/>
      <c r="I84" s="115"/>
      <c r="J84" s="115"/>
      <c r="K84" s="115"/>
      <c r="L84" s="115"/>
      <c r="M84" s="115"/>
      <c r="N84" s="115"/>
      <c r="O84" s="115"/>
      <c r="P84" s="115"/>
      <c r="Q84" s="115"/>
      <c r="R84" s="115"/>
    </row>
    <row r="85" spans="3:18" x14ac:dyDescent="0.35">
      <c r="C85" s="112"/>
      <c r="D85" s="113"/>
      <c r="E85" s="113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</row>
    <row r="86" spans="3:18" x14ac:dyDescent="0.35">
      <c r="C86" s="112"/>
      <c r="D86" s="113"/>
      <c r="E86" s="113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5"/>
      <c r="Q86" s="115"/>
      <c r="R86" s="115"/>
    </row>
    <row r="87" spans="3:18" x14ac:dyDescent="0.35">
      <c r="C87" s="112"/>
      <c r="D87" s="113"/>
      <c r="E87" s="113"/>
      <c r="F87" s="115"/>
      <c r="G87" s="115"/>
      <c r="H87" s="115"/>
      <c r="I87" s="115"/>
      <c r="J87" s="115"/>
      <c r="K87" s="115"/>
      <c r="L87" s="115"/>
      <c r="M87" s="115"/>
      <c r="N87" s="115"/>
      <c r="O87" s="115"/>
      <c r="P87" s="115"/>
      <c r="Q87" s="115"/>
      <c r="R87" s="115"/>
    </row>
    <row r="88" spans="3:18" x14ac:dyDescent="0.35">
      <c r="C88" s="112"/>
      <c r="D88" s="113"/>
      <c r="E88" s="113"/>
      <c r="F88" s="115"/>
      <c r="G88" s="115"/>
      <c r="H88" s="115"/>
      <c r="I88" s="115"/>
      <c r="J88" s="115"/>
      <c r="K88" s="115"/>
      <c r="L88" s="115"/>
      <c r="M88" s="115"/>
      <c r="N88" s="115"/>
      <c r="O88" s="115"/>
      <c r="P88" s="115"/>
      <c r="Q88" s="115"/>
      <c r="R88" s="115"/>
    </row>
    <row r="89" spans="3:18" x14ac:dyDescent="0.35">
      <c r="C89" s="112"/>
      <c r="D89" s="113"/>
      <c r="E89" s="113"/>
      <c r="F89" s="115"/>
      <c r="G89" s="115"/>
      <c r="H89" s="115"/>
      <c r="I89" s="115"/>
      <c r="J89" s="115"/>
      <c r="K89" s="115"/>
      <c r="L89" s="115"/>
      <c r="M89" s="115"/>
      <c r="N89" s="115"/>
      <c r="O89" s="115"/>
      <c r="P89" s="115"/>
      <c r="Q89" s="115"/>
      <c r="R89" s="115"/>
    </row>
    <row r="90" spans="3:18" x14ac:dyDescent="0.35">
      <c r="C90" s="112"/>
      <c r="D90" s="113"/>
      <c r="E90" s="113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115"/>
      <c r="Q90" s="115"/>
      <c r="R90" s="115"/>
    </row>
    <row r="91" spans="3:18" x14ac:dyDescent="0.35">
      <c r="C91" s="112"/>
      <c r="D91" s="113"/>
      <c r="E91" s="113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</row>
    <row r="92" spans="3:18" x14ac:dyDescent="0.35">
      <c r="C92" s="112"/>
      <c r="D92" s="113"/>
      <c r="E92" s="113"/>
      <c r="F92" s="115"/>
      <c r="G92" s="115"/>
      <c r="H92" s="115"/>
      <c r="I92" s="115"/>
      <c r="J92" s="115"/>
      <c r="K92" s="115"/>
      <c r="L92" s="115"/>
      <c r="M92" s="115"/>
      <c r="N92" s="115"/>
      <c r="O92" s="115"/>
      <c r="P92" s="115"/>
      <c r="Q92" s="115"/>
      <c r="R92" s="115"/>
    </row>
    <row r="93" spans="3:18" x14ac:dyDescent="0.35">
      <c r="C93" s="112"/>
      <c r="D93" s="113"/>
      <c r="E93" s="113"/>
      <c r="F93" s="115"/>
      <c r="G93" s="115"/>
      <c r="H93" s="115"/>
      <c r="I93" s="115"/>
      <c r="J93" s="115"/>
      <c r="K93" s="115"/>
      <c r="L93" s="115"/>
      <c r="M93" s="115"/>
      <c r="N93" s="115"/>
      <c r="O93" s="115"/>
      <c r="P93" s="115"/>
      <c r="Q93" s="115"/>
      <c r="R93" s="115"/>
    </row>
    <row r="94" spans="3:18" x14ac:dyDescent="0.35">
      <c r="C94" s="112"/>
      <c r="D94" s="113"/>
      <c r="E94" s="113"/>
      <c r="F94" s="115"/>
      <c r="G94" s="115"/>
      <c r="H94" s="115"/>
      <c r="I94" s="115"/>
      <c r="J94" s="115"/>
      <c r="K94" s="115"/>
      <c r="L94" s="115"/>
      <c r="M94" s="115"/>
      <c r="N94" s="115"/>
      <c r="O94" s="115"/>
      <c r="P94" s="115"/>
      <c r="Q94" s="115"/>
      <c r="R94" s="115"/>
    </row>
    <row r="95" spans="3:18" x14ac:dyDescent="0.35">
      <c r="C95" s="112"/>
      <c r="D95" s="113"/>
      <c r="E95" s="113"/>
      <c r="F95" s="115"/>
      <c r="G95" s="115"/>
      <c r="H95" s="115"/>
      <c r="I95" s="115"/>
      <c r="J95" s="115"/>
      <c r="K95" s="115"/>
      <c r="L95" s="115"/>
      <c r="M95" s="115"/>
      <c r="N95" s="115"/>
      <c r="O95" s="115"/>
      <c r="P95" s="115"/>
      <c r="Q95" s="115"/>
      <c r="R95" s="115"/>
    </row>
    <row r="96" spans="3:18" x14ac:dyDescent="0.35">
      <c r="C96" s="112"/>
      <c r="D96" s="113"/>
      <c r="E96" s="113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115"/>
    </row>
    <row r="97" spans="3:18" x14ac:dyDescent="0.35">
      <c r="C97" s="112"/>
      <c r="D97" s="113"/>
      <c r="E97" s="113"/>
      <c r="F97" s="115"/>
      <c r="G97" s="115"/>
      <c r="H97" s="115"/>
      <c r="I97" s="115"/>
      <c r="J97" s="115"/>
      <c r="K97" s="115"/>
      <c r="L97" s="115"/>
      <c r="M97" s="115"/>
      <c r="N97" s="115"/>
      <c r="O97" s="115"/>
      <c r="P97" s="115"/>
      <c r="Q97" s="115"/>
      <c r="R97" s="115"/>
    </row>
    <row r="98" spans="3:18" x14ac:dyDescent="0.35">
      <c r="C98" s="112"/>
      <c r="D98" s="113"/>
      <c r="E98" s="113"/>
      <c r="F98" s="115"/>
      <c r="G98" s="115"/>
      <c r="H98" s="115"/>
      <c r="I98" s="115"/>
      <c r="J98" s="115"/>
      <c r="K98" s="115"/>
      <c r="L98" s="115"/>
      <c r="M98" s="115"/>
      <c r="N98" s="115"/>
      <c r="O98" s="115"/>
      <c r="P98" s="115"/>
      <c r="Q98" s="115"/>
      <c r="R98" s="115"/>
    </row>
    <row r="99" spans="3:18" x14ac:dyDescent="0.35">
      <c r="C99" s="112"/>
      <c r="D99" s="113"/>
      <c r="E99" s="113"/>
      <c r="F99" s="115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  <c r="R99" s="115"/>
    </row>
    <row r="100" spans="3:18" x14ac:dyDescent="0.35">
      <c r="C100" s="112"/>
      <c r="D100" s="113"/>
      <c r="E100" s="113"/>
      <c r="F100" s="115"/>
      <c r="G100" s="115"/>
      <c r="H100" s="115"/>
      <c r="I100" s="115"/>
      <c r="J100" s="115"/>
      <c r="K100" s="115"/>
      <c r="L100" s="115"/>
      <c r="M100" s="115"/>
      <c r="N100" s="115"/>
      <c r="O100" s="115"/>
      <c r="P100" s="115"/>
      <c r="Q100" s="115"/>
      <c r="R100" s="115"/>
    </row>
    <row r="101" spans="3:18" x14ac:dyDescent="0.35">
      <c r="C101" s="112"/>
      <c r="D101" s="113"/>
      <c r="E101" s="113"/>
      <c r="F101" s="115"/>
      <c r="G101" s="115"/>
      <c r="H101" s="115"/>
      <c r="I101" s="115"/>
      <c r="J101" s="115"/>
      <c r="K101" s="115"/>
      <c r="L101" s="115"/>
      <c r="M101" s="115"/>
      <c r="N101" s="115"/>
      <c r="O101" s="115"/>
      <c r="P101" s="115"/>
      <c r="Q101" s="115"/>
      <c r="R101" s="115"/>
    </row>
    <row r="102" spans="3:18" x14ac:dyDescent="0.35">
      <c r="C102" s="112"/>
      <c r="D102" s="113"/>
      <c r="E102" s="113"/>
      <c r="F102" s="115"/>
      <c r="G102" s="115"/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  <c r="R102" s="115"/>
    </row>
    <row r="103" spans="3:18" x14ac:dyDescent="0.35">
      <c r="C103" s="112"/>
      <c r="D103" s="113"/>
      <c r="E103" s="113"/>
      <c r="F103" s="115"/>
      <c r="G103" s="115"/>
      <c r="H103" s="115"/>
      <c r="I103" s="115"/>
      <c r="J103" s="115"/>
      <c r="K103" s="115"/>
      <c r="L103" s="115"/>
      <c r="M103" s="115"/>
      <c r="N103" s="115"/>
      <c r="O103" s="115"/>
      <c r="P103" s="115"/>
      <c r="Q103" s="115"/>
      <c r="R103" s="115"/>
    </row>
    <row r="104" spans="3:18" x14ac:dyDescent="0.35">
      <c r="C104" s="112"/>
      <c r="D104" s="113"/>
      <c r="E104" s="113"/>
      <c r="F104" s="115"/>
      <c r="G104" s="115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  <c r="R104" s="115"/>
    </row>
    <row r="105" spans="3:18" x14ac:dyDescent="0.35">
      <c r="C105" s="112"/>
      <c r="D105" s="113"/>
      <c r="E105" s="113"/>
      <c r="F105" s="115"/>
      <c r="G105" s="115"/>
      <c r="H105" s="115"/>
      <c r="I105" s="115"/>
      <c r="J105" s="115"/>
      <c r="K105" s="115"/>
      <c r="L105" s="115"/>
      <c r="M105" s="115"/>
      <c r="N105" s="115"/>
      <c r="O105" s="115"/>
      <c r="P105" s="115"/>
      <c r="Q105" s="115"/>
      <c r="R105" s="115"/>
    </row>
    <row r="106" spans="3:18" x14ac:dyDescent="0.35">
      <c r="C106" s="112"/>
      <c r="D106" s="113"/>
      <c r="E106" s="113"/>
      <c r="F106" s="115"/>
      <c r="G106" s="115"/>
      <c r="H106" s="115"/>
      <c r="I106" s="115"/>
      <c r="J106" s="115"/>
      <c r="K106" s="115"/>
      <c r="L106" s="115"/>
      <c r="M106" s="115"/>
      <c r="N106" s="115"/>
      <c r="O106" s="115"/>
      <c r="P106" s="115"/>
      <c r="Q106" s="115"/>
      <c r="R106" s="115"/>
    </row>
    <row r="107" spans="3:18" x14ac:dyDescent="0.35">
      <c r="C107" s="112"/>
      <c r="D107" s="113"/>
      <c r="E107" s="113"/>
      <c r="F107" s="115"/>
      <c r="G107" s="115"/>
      <c r="H107" s="115"/>
      <c r="I107" s="115"/>
      <c r="J107" s="115"/>
      <c r="K107" s="115"/>
      <c r="L107" s="115"/>
      <c r="M107" s="115"/>
      <c r="N107" s="115"/>
      <c r="O107" s="115"/>
      <c r="P107" s="115"/>
      <c r="Q107" s="115"/>
      <c r="R107" s="115"/>
    </row>
    <row r="108" spans="3:18" x14ac:dyDescent="0.35">
      <c r="C108" s="112"/>
      <c r="D108" s="113"/>
      <c r="E108" s="113"/>
      <c r="F108" s="115"/>
      <c r="G108" s="115"/>
      <c r="H108" s="115"/>
      <c r="I108" s="115"/>
      <c r="J108" s="115"/>
      <c r="K108" s="115"/>
      <c r="L108" s="115"/>
      <c r="M108" s="115"/>
      <c r="N108" s="115"/>
      <c r="O108" s="115"/>
      <c r="P108" s="115"/>
      <c r="Q108" s="115"/>
      <c r="R108" s="115"/>
    </row>
    <row r="109" spans="3:18" x14ac:dyDescent="0.35">
      <c r="C109" s="112"/>
      <c r="D109" s="113"/>
      <c r="E109" s="113"/>
      <c r="F109" s="115"/>
      <c r="G109" s="115"/>
      <c r="H109" s="115"/>
      <c r="I109" s="115"/>
      <c r="J109" s="115"/>
      <c r="K109" s="115"/>
      <c r="L109" s="115"/>
      <c r="M109" s="115"/>
      <c r="N109" s="115"/>
      <c r="O109" s="115"/>
      <c r="P109" s="115"/>
      <c r="Q109" s="115"/>
      <c r="R109" s="115"/>
    </row>
    <row r="110" spans="3:18" x14ac:dyDescent="0.35">
      <c r="C110" s="112"/>
      <c r="D110" s="113"/>
      <c r="E110" s="113"/>
      <c r="F110" s="115"/>
      <c r="G110" s="115"/>
      <c r="H110" s="115"/>
      <c r="I110" s="115"/>
      <c r="J110" s="115"/>
      <c r="K110" s="115"/>
      <c r="L110" s="115"/>
      <c r="M110" s="115"/>
      <c r="N110" s="115"/>
      <c r="O110" s="115"/>
      <c r="P110" s="115"/>
      <c r="Q110" s="115"/>
      <c r="R110" s="115"/>
    </row>
    <row r="111" spans="3:18" x14ac:dyDescent="0.35">
      <c r="C111" s="112"/>
      <c r="D111" s="113"/>
      <c r="E111" s="113"/>
      <c r="F111" s="115"/>
      <c r="G111" s="115"/>
      <c r="H111" s="115"/>
      <c r="I111" s="115"/>
      <c r="J111" s="115"/>
      <c r="K111" s="115"/>
      <c r="L111" s="115"/>
      <c r="M111" s="115"/>
      <c r="N111" s="115"/>
      <c r="O111" s="115"/>
      <c r="P111" s="115"/>
      <c r="Q111" s="115"/>
      <c r="R111" s="115"/>
    </row>
    <row r="112" spans="3:18" x14ac:dyDescent="0.35">
      <c r="C112" s="112"/>
      <c r="D112" s="113"/>
      <c r="E112" s="113"/>
      <c r="F112" s="115"/>
      <c r="G112" s="115"/>
      <c r="H112" s="115"/>
      <c r="I112" s="115"/>
      <c r="J112" s="115"/>
      <c r="K112" s="115"/>
      <c r="L112" s="115"/>
      <c r="M112" s="115"/>
      <c r="N112" s="115"/>
      <c r="O112" s="115"/>
      <c r="P112" s="115"/>
      <c r="Q112" s="115"/>
      <c r="R112" s="115"/>
    </row>
    <row r="113" spans="3:18" x14ac:dyDescent="0.35">
      <c r="C113" s="112"/>
      <c r="D113" s="113"/>
      <c r="E113" s="113"/>
      <c r="F113" s="115"/>
      <c r="G113" s="115"/>
      <c r="H113" s="115"/>
      <c r="I113" s="115"/>
      <c r="J113" s="115"/>
      <c r="K113" s="115"/>
      <c r="L113" s="115"/>
      <c r="M113" s="115"/>
      <c r="N113" s="115"/>
      <c r="O113" s="115"/>
      <c r="P113" s="115"/>
      <c r="Q113" s="115"/>
      <c r="R113" s="115"/>
    </row>
    <row r="114" spans="3:18" x14ac:dyDescent="0.35">
      <c r="C114" s="112"/>
      <c r="D114" s="113"/>
      <c r="E114" s="113"/>
      <c r="F114" s="115"/>
      <c r="G114" s="115"/>
      <c r="H114" s="115"/>
      <c r="I114" s="115"/>
      <c r="J114" s="115"/>
      <c r="K114" s="115"/>
      <c r="L114" s="115"/>
      <c r="M114" s="115"/>
      <c r="N114" s="115"/>
      <c r="O114" s="115"/>
      <c r="P114" s="115"/>
      <c r="Q114" s="115"/>
      <c r="R114" s="115"/>
    </row>
    <row r="115" spans="3:18" x14ac:dyDescent="0.35">
      <c r="C115" s="112"/>
      <c r="D115" s="113"/>
      <c r="E115" s="113"/>
      <c r="F115" s="115"/>
      <c r="G115" s="115"/>
      <c r="H115" s="115"/>
      <c r="I115" s="115"/>
      <c r="J115" s="115"/>
      <c r="K115" s="115"/>
      <c r="L115" s="115"/>
      <c r="M115" s="115"/>
      <c r="N115" s="115"/>
      <c r="O115" s="115"/>
      <c r="P115" s="115"/>
      <c r="Q115" s="115"/>
      <c r="R115" s="115"/>
    </row>
    <row r="116" spans="3:18" x14ac:dyDescent="0.35">
      <c r="C116" s="112"/>
      <c r="D116" s="113"/>
      <c r="E116" s="113"/>
      <c r="F116" s="115"/>
      <c r="G116" s="115"/>
      <c r="H116" s="115"/>
      <c r="I116" s="115"/>
      <c r="J116" s="115"/>
      <c r="K116" s="115"/>
      <c r="L116" s="115"/>
      <c r="M116" s="115"/>
      <c r="N116" s="115"/>
      <c r="O116" s="115"/>
      <c r="P116" s="115"/>
      <c r="Q116" s="115"/>
      <c r="R116" s="115"/>
    </row>
    <row r="117" spans="3:18" x14ac:dyDescent="0.35">
      <c r="C117" s="112"/>
      <c r="D117" s="113"/>
      <c r="E117" s="113"/>
      <c r="F117" s="115"/>
      <c r="G117" s="115"/>
      <c r="H117" s="115"/>
      <c r="I117" s="115"/>
      <c r="J117" s="115"/>
      <c r="K117" s="115"/>
      <c r="L117" s="115"/>
      <c r="M117" s="115"/>
      <c r="N117" s="115"/>
      <c r="O117" s="115"/>
      <c r="P117" s="115"/>
      <c r="Q117" s="115"/>
      <c r="R117" s="115"/>
    </row>
    <row r="118" spans="3:18" x14ac:dyDescent="0.35">
      <c r="C118" s="112"/>
      <c r="D118" s="113"/>
      <c r="E118" s="113"/>
      <c r="F118" s="115"/>
      <c r="G118" s="115"/>
      <c r="H118" s="115"/>
      <c r="I118" s="115"/>
      <c r="J118" s="115"/>
      <c r="K118" s="115"/>
      <c r="L118" s="115"/>
      <c r="M118" s="115"/>
      <c r="N118" s="115"/>
      <c r="O118" s="115"/>
      <c r="P118" s="115"/>
      <c r="Q118" s="115"/>
      <c r="R118" s="115"/>
    </row>
    <row r="119" spans="3:18" x14ac:dyDescent="0.35">
      <c r="C119" s="112"/>
      <c r="D119" s="113"/>
      <c r="E119" s="113"/>
      <c r="F119" s="115"/>
      <c r="G119" s="115"/>
      <c r="H119" s="115"/>
      <c r="I119" s="115"/>
      <c r="J119" s="115"/>
      <c r="K119" s="115"/>
      <c r="L119" s="115"/>
      <c r="M119" s="115"/>
      <c r="N119" s="115"/>
      <c r="O119" s="115"/>
      <c r="P119" s="115"/>
      <c r="Q119" s="115"/>
      <c r="R119" s="115"/>
    </row>
    <row r="120" spans="3:18" x14ac:dyDescent="0.35">
      <c r="C120" s="112"/>
      <c r="D120" s="113"/>
      <c r="E120" s="113"/>
      <c r="F120" s="115"/>
      <c r="G120" s="115"/>
      <c r="H120" s="115"/>
      <c r="I120" s="115"/>
      <c r="J120" s="115"/>
      <c r="K120" s="115"/>
      <c r="L120" s="115"/>
      <c r="M120" s="115"/>
      <c r="N120" s="115"/>
      <c r="O120" s="115"/>
      <c r="P120" s="115"/>
      <c r="Q120" s="115"/>
      <c r="R120" s="115"/>
    </row>
    <row r="121" spans="3:18" x14ac:dyDescent="0.35">
      <c r="C121" s="112"/>
      <c r="D121" s="113"/>
      <c r="E121" s="113"/>
      <c r="F121" s="115"/>
      <c r="G121" s="115"/>
      <c r="H121" s="115"/>
      <c r="I121" s="115"/>
      <c r="J121" s="115"/>
      <c r="K121" s="115"/>
      <c r="L121" s="115"/>
      <c r="M121" s="115"/>
      <c r="N121" s="115"/>
      <c r="O121" s="115"/>
      <c r="P121" s="115"/>
      <c r="Q121" s="115"/>
      <c r="R121" s="115"/>
    </row>
    <row r="122" spans="3:18" x14ac:dyDescent="0.35">
      <c r="C122" s="112"/>
      <c r="D122" s="113"/>
      <c r="E122" s="113"/>
      <c r="F122" s="115"/>
      <c r="G122" s="115"/>
      <c r="H122" s="115"/>
      <c r="I122" s="115"/>
      <c r="J122" s="115"/>
      <c r="K122" s="115"/>
      <c r="L122" s="115"/>
      <c r="M122" s="115"/>
      <c r="N122" s="115"/>
      <c r="O122" s="115"/>
      <c r="P122" s="115"/>
      <c r="Q122" s="115"/>
      <c r="R122" s="115"/>
    </row>
    <row r="123" spans="3:18" x14ac:dyDescent="0.35">
      <c r="C123" s="112"/>
      <c r="D123" s="113"/>
      <c r="E123" s="113"/>
      <c r="F123" s="115"/>
      <c r="G123" s="115"/>
      <c r="H123" s="115"/>
      <c r="I123" s="115"/>
      <c r="J123" s="115"/>
      <c r="K123" s="115"/>
      <c r="L123" s="115"/>
      <c r="M123" s="115"/>
      <c r="N123" s="115"/>
      <c r="O123" s="115"/>
      <c r="P123" s="115"/>
      <c r="Q123" s="115"/>
      <c r="R123" s="115"/>
    </row>
    <row r="124" spans="3:18" x14ac:dyDescent="0.35">
      <c r="C124" s="112"/>
      <c r="D124" s="113"/>
      <c r="E124" s="113"/>
      <c r="F124" s="115"/>
      <c r="G124" s="115"/>
      <c r="H124" s="115"/>
      <c r="I124" s="115"/>
      <c r="J124" s="115"/>
      <c r="K124" s="115"/>
      <c r="L124" s="115"/>
      <c r="M124" s="115"/>
      <c r="N124" s="115"/>
      <c r="O124" s="115"/>
      <c r="P124" s="115"/>
      <c r="Q124" s="115"/>
      <c r="R124" s="115"/>
    </row>
    <row r="125" spans="3:18" x14ac:dyDescent="0.35">
      <c r="C125" s="112"/>
      <c r="D125" s="113"/>
      <c r="E125" s="113"/>
      <c r="F125" s="115"/>
      <c r="G125" s="115"/>
      <c r="H125" s="115"/>
      <c r="I125" s="115"/>
      <c r="J125" s="115"/>
      <c r="K125" s="115"/>
      <c r="L125" s="115"/>
      <c r="M125" s="115"/>
      <c r="N125" s="115"/>
      <c r="O125" s="115"/>
      <c r="P125" s="115"/>
      <c r="Q125" s="115"/>
      <c r="R125" s="115"/>
    </row>
    <row r="126" spans="3:18" x14ac:dyDescent="0.35">
      <c r="C126" s="112"/>
      <c r="D126" s="113"/>
      <c r="E126" s="113"/>
      <c r="F126" s="115"/>
      <c r="G126" s="115"/>
      <c r="H126" s="115"/>
      <c r="I126" s="115"/>
      <c r="J126" s="115"/>
      <c r="K126" s="115"/>
      <c r="L126" s="115"/>
      <c r="M126" s="115"/>
      <c r="N126" s="115"/>
      <c r="O126" s="115"/>
      <c r="P126" s="115"/>
      <c r="Q126" s="115"/>
      <c r="R126" s="115"/>
    </row>
    <row r="127" spans="3:18" x14ac:dyDescent="0.35">
      <c r="C127" s="112"/>
      <c r="D127" s="113"/>
      <c r="E127" s="113"/>
      <c r="F127" s="115"/>
      <c r="G127" s="115"/>
      <c r="H127" s="115"/>
      <c r="I127" s="115"/>
      <c r="J127" s="115"/>
      <c r="K127" s="115"/>
      <c r="L127" s="115"/>
      <c r="M127" s="115"/>
      <c r="N127" s="115"/>
      <c r="O127" s="115"/>
      <c r="P127" s="115"/>
      <c r="Q127" s="115"/>
      <c r="R127" s="115"/>
    </row>
    <row r="128" spans="3:18" x14ac:dyDescent="0.35">
      <c r="C128" s="112"/>
      <c r="D128" s="113"/>
      <c r="E128" s="113"/>
      <c r="F128" s="115"/>
      <c r="G128" s="115"/>
      <c r="H128" s="115"/>
      <c r="I128" s="115"/>
      <c r="J128" s="115"/>
      <c r="K128" s="115"/>
      <c r="L128" s="115"/>
      <c r="M128" s="115"/>
      <c r="N128" s="115"/>
      <c r="O128" s="115"/>
      <c r="P128" s="115"/>
      <c r="Q128" s="115"/>
      <c r="R128" s="115"/>
    </row>
    <row r="129" spans="3:18" x14ac:dyDescent="0.35">
      <c r="C129" s="112"/>
      <c r="D129" s="113"/>
      <c r="E129" s="113"/>
      <c r="F129" s="115"/>
      <c r="G129" s="115"/>
      <c r="H129" s="115"/>
      <c r="I129" s="115"/>
      <c r="J129" s="115"/>
      <c r="K129" s="115"/>
      <c r="L129" s="115"/>
      <c r="M129" s="115"/>
      <c r="N129" s="115"/>
      <c r="O129" s="115"/>
      <c r="P129" s="115"/>
      <c r="Q129" s="115"/>
      <c r="R129" s="115"/>
    </row>
    <row r="130" spans="3:18" x14ac:dyDescent="0.35">
      <c r="C130" s="112"/>
      <c r="D130" s="113"/>
      <c r="E130" s="113"/>
      <c r="F130" s="115"/>
      <c r="G130" s="115"/>
      <c r="H130" s="115"/>
      <c r="I130" s="115"/>
      <c r="J130" s="115"/>
      <c r="K130" s="115"/>
      <c r="L130" s="115"/>
      <c r="M130" s="115"/>
      <c r="N130" s="115"/>
      <c r="O130" s="115"/>
      <c r="P130" s="115"/>
      <c r="Q130" s="115"/>
      <c r="R130" s="115"/>
    </row>
    <row r="131" spans="3:18" x14ac:dyDescent="0.35">
      <c r="C131" s="112"/>
      <c r="D131" s="113"/>
      <c r="E131" s="113"/>
      <c r="F131" s="115"/>
      <c r="G131" s="115"/>
      <c r="H131" s="115"/>
      <c r="I131" s="115"/>
      <c r="J131" s="115"/>
      <c r="K131" s="115"/>
      <c r="L131" s="115"/>
      <c r="M131" s="115"/>
      <c r="N131" s="115"/>
      <c r="O131" s="115"/>
      <c r="P131" s="115"/>
      <c r="Q131" s="115"/>
      <c r="R131" s="115"/>
    </row>
    <row r="132" spans="3:18" x14ac:dyDescent="0.35">
      <c r="C132" s="112"/>
      <c r="D132" s="113"/>
      <c r="E132" s="113"/>
      <c r="F132" s="115"/>
      <c r="G132" s="115"/>
      <c r="H132" s="115"/>
      <c r="I132" s="115"/>
      <c r="J132" s="115"/>
      <c r="K132" s="115"/>
      <c r="L132" s="115"/>
      <c r="M132" s="115"/>
      <c r="N132" s="115"/>
      <c r="O132" s="115"/>
      <c r="P132" s="115"/>
      <c r="Q132" s="115"/>
      <c r="R132" s="115"/>
    </row>
    <row r="133" spans="3:18" x14ac:dyDescent="0.35">
      <c r="C133" s="112"/>
      <c r="D133" s="113"/>
      <c r="E133" s="113"/>
      <c r="F133" s="115"/>
      <c r="G133" s="115"/>
      <c r="H133" s="115"/>
      <c r="I133" s="115"/>
      <c r="J133" s="115"/>
      <c r="K133" s="115"/>
      <c r="L133" s="115"/>
      <c r="M133" s="115"/>
      <c r="N133" s="115"/>
      <c r="O133" s="115"/>
      <c r="P133" s="115"/>
      <c r="Q133" s="115"/>
      <c r="R133" s="115"/>
    </row>
    <row r="134" spans="3:18" x14ac:dyDescent="0.35">
      <c r="C134" s="112"/>
      <c r="D134" s="113"/>
      <c r="E134" s="113"/>
      <c r="F134" s="115"/>
      <c r="G134" s="115"/>
      <c r="H134" s="115"/>
      <c r="I134" s="115"/>
      <c r="J134" s="115"/>
      <c r="K134" s="115"/>
      <c r="L134" s="115"/>
      <c r="M134" s="115"/>
      <c r="N134" s="115"/>
      <c r="O134" s="115"/>
      <c r="P134" s="115"/>
      <c r="Q134" s="115"/>
      <c r="R134" s="115"/>
    </row>
    <row r="135" spans="3:18" x14ac:dyDescent="0.35">
      <c r="C135" s="112"/>
      <c r="D135" s="113"/>
      <c r="E135" s="113"/>
      <c r="F135" s="115"/>
      <c r="G135" s="115"/>
      <c r="H135" s="115"/>
      <c r="I135" s="115"/>
      <c r="J135" s="115"/>
      <c r="K135" s="115"/>
      <c r="L135" s="115"/>
      <c r="M135" s="115"/>
      <c r="N135" s="115"/>
      <c r="O135" s="115"/>
      <c r="P135" s="115"/>
      <c r="Q135" s="115"/>
      <c r="R135" s="115"/>
    </row>
    <row r="136" spans="3:18" x14ac:dyDescent="0.35">
      <c r="C136" s="112"/>
      <c r="D136" s="113"/>
      <c r="E136" s="113"/>
      <c r="F136" s="115"/>
      <c r="G136" s="115"/>
      <c r="H136" s="115"/>
      <c r="I136" s="115"/>
      <c r="J136" s="115"/>
      <c r="K136" s="115"/>
      <c r="L136" s="115"/>
      <c r="M136" s="115"/>
      <c r="N136" s="115"/>
      <c r="O136" s="115"/>
      <c r="P136" s="115"/>
      <c r="Q136" s="115"/>
      <c r="R136" s="115"/>
    </row>
    <row r="137" spans="3:18" x14ac:dyDescent="0.35">
      <c r="C137" s="112"/>
      <c r="D137" s="113"/>
      <c r="E137" s="113"/>
      <c r="F137" s="115"/>
      <c r="G137" s="115"/>
      <c r="H137" s="115"/>
      <c r="I137" s="115"/>
      <c r="J137" s="115"/>
      <c r="K137" s="115"/>
      <c r="L137" s="115"/>
      <c r="M137" s="115"/>
      <c r="N137" s="115"/>
      <c r="O137" s="115"/>
      <c r="P137" s="115"/>
      <c r="Q137" s="115"/>
      <c r="R137" s="115"/>
    </row>
    <row r="138" spans="3:18" x14ac:dyDescent="0.35">
      <c r="C138" s="112"/>
      <c r="D138" s="113"/>
      <c r="E138" s="113"/>
      <c r="F138" s="115"/>
      <c r="G138" s="115"/>
      <c r="H138" s="115"/>
      <c r="I138" s="115"/>
      <c r="J138" s="115"/>
      <c r="K138" s="115"/>
      <c r="L138" s="115"/>
      <c r="M138" s="115"/>
      <c r="N138" s="115"/>
      <c r="O138" s="115"/>
      <c r="P138" s="115"/>
      <c r="Q138" s="115"/>
      <c r="R138" s="115"/>
    </row>
    <row r="139" spans="3:18" x14ac:dyDescent="0.35">
      <c r="C139" s="112"/>
      <c r="D139" s="113"/>
      <c r="E139" s="113"/>
      <c r="F139" s="115"/>
      <c r="G139" s="115"/>
      <c r="H139" s="115"/>
      <c r="I139" s="115"/>
      <c r="J139" s="115"/>
      <c r="K139" s="115"/>
      <c r="L139" s="115"/>
      <c r="M139" s="115"/>
      <c r="N139" s="115"/>
      <c r="O139" s="115"/>
      <c r="P139" s="115"/>
      <c r="Q139" s="115"/>
      <c r="R139" s="115"/>
    </row>
    <row r="140" spans="3:18" x14ac:dyDescent="0.35">
      <c r="C140" s="112"/>
      <c r="D140" s="113"/>
      <c r="E140" s="113"/>
      <c r="F140" s="115"/>
      <c r="G140" s="115"/>
      <c r="H140" s="115"/>
      <c r="I140" s="115"/>
      <c r="J140" s="115"/>
      <c r="K140" s="115"/>
      <c r="L140" s="115"/>
      <c r="M140" s="115"/>
      <c r="N140" s="115"/>
      <c r="O140" s="115"/>
      <c r="P140" s="115"/>
      <c r="Q140" s="115"/>
      <c r="R140" s="115"/>
    </row>
    <row r="141" spans="3:18" x14ac:dyDescent="0.35">
      <c r="C141" s="112"/>
      <c r="D141" s="113"/>
      <c r="E141" s="113"/>
      <c r="F141" s="115"/>
      <c r="G141" s="115"/>
      <c r="H141" s="115"/>
      <c r="I141" s="115"/>
      <c r="J141" s="115"/>
      <c r="K141" s="115"/>
      <c r="L141" s="115"/>
      <c r="M141" s="115"/>
      <c r="N141" s="115"/>
      <c r="O141" s="115"/>
      <c r="P141" s="115"/>
      <c r="Q141" s="115"/>
      <c r="R141" s="115"/>
    </row>
    <row r="142" spans="3:18" x14ac:dyDescent="0.35">
      <c r="C142" s="112"/>
      <c r="D142" s="113"/>
      <c r="E142" s="113"/>
      <c r="F142" s="115"/>
      <c r="G142" s="115"/>
      <c r="H142" s="115"/>
      <c r="I142" s="115"/>
      <c r="J142" s="115"/>
      <c r="K142" s="115"/>
      <c r="L142" s="115"/>
      <c r="M142" s="115"/>
      <c r="N142" s="115"/>
      <c r="O142" s="115"/>
      <c r="P142" s="115"/>
      <c r="Q142" s="115"/>
      <c r="R142" s="115"/>
    </row>
    <row r="143" spans="3:18" x14ac:dyDescent="0.35">
      <c r="C143" s="112"/>
      <c r="D143" s="113"/>
      <c r="E143" s="113"/>
      <c r="F143" s="115"/>
      <c r="G143" s="115"/>
      <c r="H143" s="115"/>
      <c r="I143" s="115"/>
      <c r="J143" s="115"/>
      <c r="K143" s="115"/>
      <c r="L143" s="115"/>
      <c r="M143" s="115"/>
      <c r="N143" s="115"/>
      <c r="O143" s="115"/>
      <c r="P143" s="115"/>
      <c r="Q143" s="115"/>
      <c r="R143" s="115"/>
    </row>
    <row r="144" spans="3:18" x14ac:dyDescent="0.35">
      <c r="C144" s="112"/>
      <c r="D144" s="113"/>
      <c r="E144" s="113"/>
      <c r="F144" s="115"/>
      <c r="G144" s="115"/>
      <c r="H144" s="115"/>
      <c r="I144" s="115"/>
      <c r="J144" s="115"/>
      <c r="K144" s="115"/>
      <c r="L144" s="115"/>
      <c r="M144" s="115"/>
      <c r="N144" s="115"/>
      <c r="O144" s="115"/>
      <c r="P144" s="115"/>
      <c r="Q144" s="115"/>
      <c r="R144" s="115"/>
    </row>
    <row r="145" spans="3:18" x14ac:dyDescent="0.35">
      <c r="C145" s="112"/>
      <c r="D145" s="113"/>
      <c r="E145" s="113"/>
      <c r="F145" s="115"/>
      <c r="G145" s="115"/>
      <c r="H145" s="115"/>
      <c r="I145" s="115"/>
      <c r="J145" s="115"/>
      <c r="K145" s="115"/>
      <c r="L145" s="115"/>
      <c r="M145" s="115"/>
      <c r="N145" s="115"/>
      <c r="O145" s="115"/>
      <c r="P145" s="115"/>
      <c r="Q145" s="115"/>
      <c r="R145" s="115"/>
    </row>
    <row r="146" spans="3:18" x14ac:dyDescent="0.35">
      <c r="C146" s="112"/>
      <c r="D146" s="113"/>
      <c r="E146" s="113"/>
      <c r="F146" s="115"/>
      <c r="G146" s="115"/>
      <c r="H146" s="115"/>
      <c r="I146" s="115"/>
      <c r="J146" s="115"/>
      <c r="K146" s="115"/>
      <c r="L146" s="115"/>
      <c r="M146" s="115"/>
      <c r="N146" s="115"/>
      <c r="O146" s="115"/>
      <c r="P146" s="115"/>
      <c r="Q146" s="115"/>
      <c r="R146" s="115"/>
    </row>
    <row r="147" spans="3:18" x14ac:dyDescent="0.35">
      <c r="C147" s="112"/>
      <c r="D147" s="113"/>
      <c r="E147" s="113"/>
      <c r="F147" s="115"/>
      <c r="G147" s="115"/>
      <c r="H147" s="115"/>
      <c r="I147" s="115"/>
      <c r="J147" s="115"/>
      <c r="K147" s="115"/>
      <c r="L147" s="115"/>
      <c r="M147" s="115"/>
      <c r="N147" s="115"/>
      <c r="O147" s="115"/>
      <c r="P147" s="115"/>
      <c r="Q147" s="115"/>
      <c r="R147" s="115"/>
    </row>
    <row r="148" spans="3:18" x14ac:dyDescent="0.35">
      <c r="C148" s="112"/>
      <c r="D148" s="113"/>
      <c r="E148" s="113"/>
      <c r="F148" s="115"/>
      <c r="G148" s="115"/>
      <c r="H148" s="115"/>
      <c r="I148" s="115"/>
      <c r="J148" s="115"/>
      <c r="K148" s="115"/>
      <c r="L148" s="115"/>
      <c r="M148" s="115"/>
      <c r="N148" s="115"/>
      <c r="O148" s="115"/>
      <c r="P148" s="115"/>
      <c r="Q148" s="115"/>
      <c r="R148" s="115"/>
    </row>
    <row r="149" spans="3:18" x14ac:dyDescent="0.35">
      <c r="C149" s="112"/>
      <c r="D149" s="113"/>
      <c r="E149" s="113"/>
      <c r="F149" s="115"/>
      <c r="G149" s="115"/>
      <c r="H149" s="115"/>
      <c r="I149" s="115"/>
      <c r="J149" s="115"/>
      <c r="K149" s="115"/>
      <c r="L149" s="115"/>
      <c r="M149" s="115"/>
      <c r="N149" s="115"/>
      <c r="O149" s="115"/>
      <c r="P149" s="115"/>
      <c r="Q149" s="115"/>
      <c r="R149" s="115"/>
    </row>
    <row r="150" spans="3:18" x14ac:dyDescent="0.35">
      <c r="C150" s="112"/>
      <c r="D150" s="113"/>
      <c r="E150" s="113"/>
      <c r="F150" s="115"/>
      <c r="G150" s="115"/>
      <c r="H150" s="115"/>
      <c r="I150" s="115"/>
      <c r="J150" s="115"/>
      <c r="K150" s="115"/>
      <c r="L150" s="115"/>
      <c r="M150" s="115"/>
      <c r="N150" s="115"/>
      <c r="O150" s="115"/>
      <c r="P150" s="115"/>
      <c r="Q150" s="115"/>
      <c r="R150" s="115"/>
    </row>
    <row r="151" spans="3:18" x14ac:dyDescent="0.35">
      <c r="C151" s="112"/>
      <c r="D151" s="113"/>
      <c r="E151" s="113"/>
      <c r="F151" s="115"/>
      <c r="G151" s="115"/>
      <c r="H151" s="115"/>
      <c r="I151" s="115"/>
      <c r="J151" s="115"/>
      <c r="K151" s="115"/>
      <c r="L151" s="115"/>
      <c r="M151" s="115"/>
      <c r="N151" s="115"/>
      <c r="O151" s="115"/>
      <c r="P151" s="115"/>
      <c r="Q151" s="115"/>
      <c r="R151" s="115"/>
    </row>
    <row r="152" spans="3:18" x14ac:dyDescent="0.35">
      <c r="C152" s="112"/>
      <c r="D152" s="113"/>
      <c r="E152" s="113"/>
      <c r="F152" s="115"/>
      <c r="G152" s="115"/>
      <c r="H152" s="115"/>
      <c r="I152" s="115"/>
      <c r="J152" s="115"/>
      <c r="K152" s="115"/>
      <c r="L152" s="115"/>
      <c r="M152" s="115"/>
      <c r="N152" s="115"/>
      <c r="O152" s="115"/>
      <c r="P152" s="115"/>
      <c r="Q152" s="115"/>
      <c r="R152" s="115"/>
    </row>
    <row r="153" spans="3:18" x14ac:dyDescent="0.35">
      <c r="C153" s="112"/>
      <c r="D153" s="113"/>
      <c r="E153" s="113"/>
      <c r="F153" s="115"/>
      <c r="G153" s="115"/>
      <c r="H153" s="115"/>
      <c r="I153" s="115"/>
      <c r="J153" s="115"/>
      <c r="K153" s="115"/>
      <c r="L153" s="115"/>
      <c r="M153" s="115"/>
      <c r="N153" s="115"/>
      <c r="O153" s="115"/>
      <c r="P153" s="115"/>
      <c r="Q153" s="115"/>
      <c r="R153" s="115"/>
    </row>
    <row r="154" spans="3:18" x14ac:dyDescent="0.35">
      <c r="C154" s="112"/>
      <c r="D154" s="113"/>
      <c r="E154" s="113"/>
      <c r="F154" s="115"/>
      <c r="G154" s="115"/>
      <c r="H154" s="115"/>
      <c r="I154" s="115"/>
      <c r="J154" s="115"/>
      <c r="K154" s="115"/>
      <c r="L154" s="115"/>
      <c r="M154" s="115"/>
      <c r="N154" s="115"/>
      <c r="O154" s="115"/>
      <c r="P154" s="115"/>
      <c r="Q154" s="115"/>
      <c r="R154" s="115"/>
    </row>
    <row r="155" spans="3:18" x14ac:dyDescent="0.35">
      <c r="C155" s="112"/>
      <c r="D155" s="113"/>
      <c r="E155" s="113"/>
      <c r="F155" s="115"/>
      <c r="G155" s="115"/>
      <c r="H155" s="115"/>
      <c r="I155" s="115"/>
      <c r="J155" s="115"/>
      <c r="K155" s="115"/>
      <c r="L155" s="115"/>
      <c r="M155" s="115"/>
      <c r="N155" s="115"/>
      <c r="O155" s="115"/>
      <c r="P155" s="115"/>
      <c r="Q155" s="115"/>
      <c r="R155" s="115"/>
    </row>
    <row r="156" spans="3:18" x14ac:dyDescent="0.35">
      <c r="C156" s="112"/>
      <c r="D156" s="113"/>
      <c r="E156" s="113"/>
      <c r="F156" s="115"/>
      <c r="G156" s="115"/>
      <c r="H156" s="115"/>
      <c r="I156" s="115"/>
      <c r="J156" s="115"/>
      <c r="K156" s="115"/>
      <c r="L156" s="115"/>
      <c r="M156" s="115"/>
      <c r="N156" s="115"/>
      <c r="O156" s="115"/>
      <c r="P156" s="115"/>
      <c r="Q156" s="115"/>
      <c r="R156" s="115"/>
    </row>
    <row r="157" spans="3:18" x14ac:dyDescent="0.35">
      <c r="C157" s="112"/>
      <c r="D157" s="113"/>
      <c r="E157" s="113"/>
      <c r="F157" s="115"/>
      <c r="G157" s="115"/>
      <c r="H157" s="115"/>
      <c r="I157" s="115"/>
      <c r="J157" s="115"/>
      <c r="K157" s="115"/>
      <c r="L157" s="115"/>
      <c r="M157" s="115"/>
      <c r="N157" s="115"/>
      <c r="O157" s="115"/>
      <c r="P157" s="115"/>
      <c r="Q157" s="115"/>
      <c r="R157" s="115"/>
    </row>
    <row r="158" spans="3:18" x14ac:dyDescent="0.35">
      <c r="C158" s="112"/>
      <c r="D158" s="113"/>
      <c r="E158" s="113"/>
      <c r="F158" s="115"/>
      <c r="G158" s="115"/>
      <c r="H158" s="115"/>
      <c r="I158" s="115"/>
      <c r="J158" s="115"/>
      <c r="K158" s="115"/>
      <c r="L158" s="115"/>
      <c r="M158" s="115"/>
      <c r="N158" s="115"/>
      <c r="O158" s="115"/>
      <c r="P158" s="115"/>
      <c r="Q158" s="115"/>
      <c r="R158" s="115"/>
    </row>
    <row r="159" spans="3:18" x14ac:dyDescent="0.35">
      <c r="C159" s="112"/>
      <c r="D159" s="113"/>
      <c r="E159" s="113"/>
      <c r="F159" s="115"/>
      <c r="G159" s="115"/>
      <c r="H159" s="115"/>
      <c r="I159" s="115"/>
      <c r="J159" s="115"/>
      <c r="K159" s="115"/>
      <c r="L159" s="115"/>
      <c r="M159" s="115"/>
      <c r="N159" s="115"/>
      <c r="O159" s="115"/>
      <c r="P159" s="115"/>
      <c r="Q159" s="115"/>
      <c r="R159" s="115"/>
    </row>
    <row r="160" spans="3:18" x14ac:dyDescent="0.35">
      <c r="C160" s="112"/>
      <c r="D160" s="113"/>
      <c r="E160" s="113"/>
      <c r="F160" s="115"/>
      <c r="G160" s="115"/>
      <c r="H160" s="115"/>
      <c r="I160" s="115"/>
      <c r="J160" s="115"/>
      <c r="K160" s="115"/>
      <c r="L160" s="115"/>
      <c r="M160" s="115"/>
      <c r="N160" s="115"/>
      <c r="O160" s="115"/>
      <c r="P160" s="115"/>
      <c r="Q160" s="115"/>
      <c r="R160" s="115"/>
    </row>
    <row r="161" spans="3:18" x14ac:dyDescent="0.35">
      <c r="C161" s="112"/>
      <c r="D161" s="113"/>
      <c r="E161" s="113"/>
      <c r="F161" s="115"/>
      <c r="G161" s="115"/>
      <c r="H161" s="115"/>
      <c r="I161" s="115"/>
      <c r="J161" s="115"/>
      <c r="K161" s="115"/>
      <c r="L161" s="115"/>
      <c r="M161" s="115"/>
      <c r="N161" s="115"/>
      <c r="O161" s="115"/>
      <c r="P161" s="115"/>
      <c r="Q161" s="115"/>
      <c r="R161" s="115"/>
    </row>
    <row r="162" spans="3:18" x14ac:dyDescent="0.35">
      <c r="C162" s="112"/>
      <c r="D162" s="113"/>
      <c r="E162" s="113"/>
      <c r="F162" s="115"/>
      <c r="G162" s="115"/>
      <c r="H162" s="115"/>
      <c r="I162" s="115"/>
      <c r="J162" s="115"/>
      <c r="K162" s="115"/>
      <c r="L162" s="115"/>
      <c r="M162" s="115"/>
      <c r="N162" s="115"/>
      <c r="O162" s="115"/>
      <c r="P162" s="115"/>
      <c r="Q162" s="115"/>
      <c r="R162" s="115"/>
    </row>
    <row r="163" spans="3:18" x14ac:dyDescent="0.35">
      <c r="C163" s="112"/>
      <c r="D163" s="113"/>
      <c r="E163" s="113"/>
      <c r="F163" s="115"/>
      <c r="G163" s="115"/>
      <c r="H163" s="115"/>
      <c r="I163" s="115"/>
      <c r="J163" s="115"/>
      <c r="K163" s="115"/>
      <c r="L163" s="115"/>
      <c r="M163" s="115"/>
      <c r="N163" s="115"/>
      <c r="O163" s="115"/>
      <c r="P163" s="115"/>
      <c r="Q163" s="115"/>
      <c r="R163" s="115"/>
    </row>
    <row r="164" spans="3:18" x14ac:dyDescent="0.35">
      <c r="C164" s="112"/>
      <c r="D164" s="113"/>
      <c r="E164" s="113"/>
      <c r="F164" s="115"/>
      <c r="G164" s="115"/>
      <c r="H164" s="115"/>
      <c r="I164" s="115"/>
      <c r="J164" s="115"/>
      <c r="K164" s="115"/>
      <c r="L164" s="115"/>
      <c r="M164" s="115"/>
      <c r="N164" s="115"/>
      <c r="O164" s="115"/>
      <c r="P164" s="115"/>
      <c r="Q164" s="115"/>
      <c r="R164" s="115"/>
    </row>
    <row r="165" spans="3:18" x14ac:dyDescent="0.35">
      <c r="C165" s="112"/>
      <c r="D165" s="113"/>
      <c r="E165" s="113"/>
      <c r="F165" s="115"/>
      <c r="G165" s="115"/>
      <c r="H165" s="115"/>
      <c r="I165" s="115"/>
      <c r="J165" s="115"/>
      <c r="K165" s="115"/>
      <c r="L165" s="115"/>
      <c r="M165" s="115"/>
      <c r="N165" s="115"/>
      <c r="O165" s="115"/>
      <c r="P165" s="115"/>
      <c r="Q165" s="115"/>
      <c r="R165" s="115"/>
    </row>
    <row r="166" spans="3:18" x14ac:dyDescent="0.35">
      <c r="C166" s="112"/>
      <c r="D166" s="113"/>
      <c r="E166" s="113"/>
      <c r="F166" s="115"/>
      <c r="G166" s="115"/>
      <c r="H166" s="115"/>
      <c r="I166" s="115"/>
      <c r="J166" s="115"/>
      <c r="K166" s="115"/>
      <c r="L166" s="115"/>
      <c r="M166" s="115"/>
      <c r="N166" s="115"/>
      <c r="O166" s="115"/>
      <c r="P166" s="115"/>
      <c r="Q166" s="115"/>
      <c r="R166" s="115"/>
    </row>
    <row r="167" spans="3:18" x14ac:dyDescent="0.35">
      <c r="C167" s="112"/>
      <c r="D167" s="113"/>
      <c r="E167" s="113"/>
      <c r="F167" s="115"/>
      <c r="G167" s="115"/>
      <c r="H167" s="115"/>
      <c r="I167" s="115"/>
      <c r="J167" s="115"/>
      <c r="K167" s="115"/>
      <c r="L167" s="115"/>
      <c r="M167" s="115"/>
      <c r="N167" s="115"/>
      <c r="O167" s="115"/>
      <c r="P167" s="115"/>
      <c r="Q167" s="115"/>
      <c r="R167" s="115"/>
    </row>
    <row r="168" spans="3:18" x14ac:dyDescent="0.35">
      <c r="C168" s="112"/>
      <c r="D168" s="113"/>
      <c r="E168" s="113"/>
      <c r="F168" s="115"/>
      <c r="G168" s="115"/>
      <c r="H168" s="115"/>
      <c r="I168" s="115"/>
      <c r="J168" s="115"/>
      <c r="K168" s="115"/>
      <c r="L168" s="115"/>
      <c r="M168" s="115"/>
      <c r="N168" s="115"/>
      <c r="O168" s="115"/>
      <c r="P168" s="115"/>
      <c r="Q168" s="115"/>
      <c r="R168" s="115"/>
    </row>
    <row r="169" spans="3:18" x14ac:dyDescent="0.35">
      <c r="C169" s="112"/>
      <c r="D169" s="113"/>
      <c r="E169" s="113"/>
      <c r="F169" s="115"/>
      <c r="G169" s="115"/>
      <c r="H169" s="115"/>
      <c r="I169" s="115"/>
      <c r="J169" s="115"/>
      <c r="K169" s="115"/>
      <c r="L169" s="115"/>
      <c r="M169" s="115"/>
      <c r="N169" s="115"/>
      <c r="O169" s="115"/>
      <c r="P169" s="115"/>
      <c r="Q169" s="115"/>
      <c r="R169" s="115"/>
    </row>
    <row r="170" spans="3:18" x14ac:dyDescent="0.35">
      <c r="C170" s="112"/>
      <c r="D170" s="113"/>
      <c r="E170" s="113"/>
      <c r="F170" s="115"/>
      <c r="G170" s="115"/>
      <c r="H170" s="115"/>
      <c r="I170" s="115"/>
      <c r="J170" s="115"/>
      <c r="K170" s="115"/>
      <c r="L170" s="115"/>
      <c r="M170" s="115"/>
      <c r="N170" s="115"/>
      <c r="O170" s="115"/>
      <c r="P170" s="115"/>
      <c r="Q170" s="115"/>
      <c r="R170" s="115"/>
    </row>
    <row r="171" spans="3:18" x14ac:dyDescent="0.35">
      <c r="C171" s="112"/>
      <c r="D171" s="113"/>
      <c r="E171" s="113"/>
      <c r="F171" s="115"/>
      <c r="G171" s="115"/>
      <c r="H171" s="115"/>
      <c r="I171" s="115"/>
      <c r="J171" s="115"/>
      <c r="K171" s="115"/>
      <c r="L171" s="115"/>
      <c r="M171" s="115"/>
      <c r="N171" s="115"/>
      <c r="O171" s="115"/>
      <c r="P171" s="115"/>
      <c r="Q171" s="115"/>
      <c r="R171" s="115"/>
    </row>
    <row r="172" spans="3:18" x14ac:dyDescent="0.35">
      <c r="C172" s="112"/>
      <c r="D172" s="113"/>
      <c r="E172" s="113"/>
      <c r="F172" s="115"/>
      <c r="G172" s="115"/>
      <c r="H172" s="115"/>
      <c r="I172" s="115"/>
      <c r="J172" s="115"/>
      <c r="K172" s="115"/>
      <c r="L172" s="115"/>
      <c r="M172" s="115"/>
      <c r="N172" s="115"/>
      <c r="O172" s="115"/>
      <c r="P172" s="115"/>
      <c r="Q172" s="115"/>
      <c r="R172" s="115"/>
    </row>
    <row r="173" spans="3:18" x14ac:dyDescent="0.35">
      <c r="C173" s="112"/>
      <c r="D173" s="113"/>
      <c r="E173" s="113"/>
      <c r="F173" s="115"/>
      <c r="G173" s="115"/>
      <c r="H173" s="115"/>
      <c r="I173" s="115"/>
      <c r="J173" s="115"/>
      <c r="K173" s="115"/>
      <c r="L173" s="115"/>
      <c r="M173" s="115"/>
      <c r="N173" s="115"/>
      <c r="O173" s="115"/>
      <c r="P173" s="115"/>
      <c r="Q173" s="115"/>
      <c r="R173" s="115"/>
    </row>
    <row r="174" spans="3:18" x14ac:dyDescent="0.35">
      <c r="C174" s="112"/>
      <c r="D174" s="113"/>
      <c r="E174" s="113"/>
      <c r="F174" s="115"/>
      <c r="G174" s="115"/>
      <c r="H174" s="115"/>
      <c r="I174" s="115"/>
      <c r="J174" s="115"/>
      <c r="K174" s="115"/>
      <c r="L174" s="115"/>
      <c r="M174" s="115"/>
      <c r="N174" s="115"/>
      <c r="O174" s="115"/>
      <c r="P174" s="115"/>
      <c r="Q174" s="115"/>
      <c r="R174" s="115"/>
    </row>
    <row r="175" spans="3:18" x14ac:dyDescent="0.35">
      <c r="C175" s="112"/>
      <c r="D175" s="113"/>
      <c r="E175" s="113"/>
      <c r="F175" s="115"/>
      <c r="G175" s="115"/>
      <c r="H175" s="115"/>
      <c r="I175" s="115"/>
      <c r="J175" s="115"/>
      <c r="K175" s="115"/>
      <c r="L175" s="115"/>
      <c r="M175" s="115"/>
      <c r="N175" s="115"/>
      <c r="O175" s="115"/>
      <c r="P175" s="115"/>
      <c r="Q175" s="115"/>
      <c r="R175" s="115"/>
    </row>
    <row r="176" spans="3:18" x14ac:dyDescent="0.35">
      <c r="C176" s="112"/>
      <c r="D176" s="113"/>
      <c r="E176" s="113"/>
      <c r="F176" s="115"/>
      <c r="G176" s="115"/>
      <c r="H176" s="115"/>
      <c r="I176" s="115"/>
      <c r="J176" s="115"/>
      <c r="K176" s="115"/>
      <c r="L176" s="115"/>
      <c r="M176" s="115"/>
      <c r="N176" s="115"/>
      <c r="O176" s="115"/>
      <c r="P176" s="115"/>
      <c r="Q176" s="115"/>
      <c r="R176" s="115"/>
    </row>
    <row r="177" spans="3:18" x14ac:dyDescent="0.35">
      <c r="C177" s="112"/>
      <c r="D177" s="113"/>
      <c r="E177" s="113"/>
      <c r="F177" s="115"/>
      <c r="G177" s="115"/>
      <c r="H177" s="115"/>
      <c r="I177" s="115"/>
      <c r="J177" s="115"/>
      <c r="K177" s="115"/>
      <c r="L177" s="115"/>
      <c r="M177" s="115"/>
      <c r="N177" s="115"/>
      <c r="O177" s="115"/>
      <c r="P177" s="115"/>
      <c r="Q177" s="115"/>
      <c r="R177" s="115"/>
    </row>
    <row r="178" spans="3:18" x14ac:dyDescent="0.35">
      <c r="C178" s="112"/>
      <c r="D178" s="113"/>
      <c r="E178" s="113"/>
      <c r="F178" s="115"/>
      <c r="G178" s="115"/>
      <c r="H178" s="115"/>
      <c r="I178" s="115"/>
      <c r="J178" s="115"/>
      <c r="K178" s="115"/>
      <c r="L178" s="115"/>
      <c r="M178" s="115"/>
      <c r="N178" s="115"/>
      <c r="O178" s="115"/>
      <c r="P178" s="115"/>
      <c r="Q178" s="115"/>
      <c r="R178" s="115"/>
    </row>
    <row r="179" spans="3:18" x14ac:dyDescent="0.35">
      <c r="C179" s="112"/>
      <c r="D179" s="113"/>
      <c r="E179" s="113"/>
      <c r="F179" s="115"/>
      <c r="G179" s="115"/>
      <c r="H179" s="115"/>
      <c r="I179" s="115"/>
      <c r="J179" s="115"/>
      <c r="K179" s="115"/>
      <c r="L179" s="115"/>
      <c r="M179" s="115"/>
      <c r="N179" s="115"/>
      <c r="O179" s="115"/>
      <c r="P179" s="115"/>
      <c r="Q179" s="115"/>
      <c r="R179" s="115"/>
    </row>
    <row r="180" spans="3:18" x14ac:dyDescent="0.35">
      <c r="C180" s="112"/>
      <c r="D180" s="113"/>
      <c r="E180" s="113"/>
      <c r="F180" s="115"/>
      <c r="G180" s="115"/>
      <c r="H180" s="115"/>
      <c r="I180" s="115"/>
      <c r="J180" s="115"/>
      <c r="K180" s="115"/>
      <c r="L180" s="115"/>
      <c r="M180" s="115"/>
      <c r="N180" s="115"/>
      <c r="O180" s="115"/>
      <c r="P180" s="115"/>
      <c r="Q180" s="115"/>
      <c r="R180" s="115"/>
    </row>
    <row r="181" spans="3:18" x14ac:dyDescent="0.35">
      <c r="C181" s="112"/>
      <c r="D181" s="113"/>
      <c r="E181" s="113"/>
      <c r="F181" s="115"/>
      <c r="G181" s="115"/>
      <c r="H181" s="115"/>
      <c r="I181" s="115"/>
      <c r="J181" s="115"/>
      <c r="K181" s="115"/>
      <c r="L181" s="115"/>
      <c r="M181" s="115"/>
      <c r="N181" s="115"/>
      <c r="O181" s="115"/>
      <c r="P181" s="115"/>
      <c r="Q181" s="115"/>
      <c r="R181" s="115"/>
    </row>
    <row r="182" spans="3:18" x14ac:dyDescent="0.35">
      <c r="C182" s="112"/>
      <c r="D182" s="113"/>
      <c r="E182" s="113"/>
      <c r="F182" s="115"/>
      <c r="G182" s="115"/>
      <c r="H182" s="115"/>
      <c r="I182" s="115"/>
      <c r="J182" s="115"/>
      <c r="K182" s="115"/>
      <c r="L182" s="115"/>
      <c r="M182" s="115"/>
      <c r="N182" s="115"/>
      <c r="O182" s="115"/>
      <c r="P182" s="115"/>
      <c r="Q182" s="115"/>
      <c r="R182" s="115"/>
    </row>
    <row r="183" spans="3:18" x14ac:dyDescent="0.35">
      <c r="C183" s="112"/>
      <c r="D183" s="113"/>
      <c r="E183" s="113"/>
      <c r="F183" s="115"/>
      <c r="G183" s="115"/>
      <c r="H183" s="115"/>
      <c r="I183" s="115"/>
      <c r="J183" s="115"/>
      <c r="K183" s="115"/>
      <c r="L183" s="115"/>
      <c r="M183" s="115"/>
      <c r="N183" s="115"/>
      <c r="O183" s="115"/>
      <c r="P183" s="115"/>
      <c r="Q183" s="115"/>
      <c r="R183" s="115"/>
    </row>
    <row r="184" spans="3:18" x14ac:dyDescent="0.35">
      <c r="C184" s="112"/>
      <c r="D184" s="113"/>
      <c r="E184" s="113"/>
      <c r="F184" s="115"/>
      <c r="G184" s="115"/>
      <c r="H184" s="115"/>
      <c r="I184" s="115"/>
      <c r="J184" s="115"/>
      <c r="K184" s="115"/>
      <c r="L184" s="115"/>
      <c r="M184" s="115"/>
      <c r="N184" s="115"/>
      <c r="O184" s="115"/>
      <c r="P184" s="115"/>
      <c r="Q184" s="115"/>
      <c r="R184" s="115"/>
    </row>
    <row r="185" spans="3:18" x14ac:dyDescent="0.35">
      <c r="C185" s="112"/>
      <c r="D185" s="113"/>
      <c r="E185" s="113"/>
      <c r="F185" s="115"/>
      <c r="G185" s="115"/>
      <c r="H185" s="115"/>
      <c r="I185" s="115"/>
      <c r="J185" s="115"/>
      <c r="K185" s="115"/>
      <c r="L185" s="115"/>
      <c r="M185" s="115"/>
      <c r="N185" s="115"/>
      <c r="O185" s="115"/>
      <c r="P185" s="115"/>
      <c r="Q185" s="115"/>
      <c r="R185" s="115"/>
    </row>
    <row r="186" spans="3:18" x14ac:dyDescent="0.35">
      <c r="C186" s="112"/>
      <c r="D186" s="113"/>
      <c r="E186" s="113"/>
      <c r="F186" s="115"/>
      <c r="G186" s="115"/>
      <c r="H186" s="115"/>
      <c r="I186" s="115"/>
      <c r="J186" s="115"/>
      <c r="K186" s="115"/>
      <c r="L186" s="115"/>
      <c r="M186" s="115"/>
      <c r="N186" s="115"/>
      <c r="O186" s="115"/>
      <c r="P186" s="115"/>
      <c r="Q186" s="115"/>
      <c r="R186" s="115"/>
    </row>
    <row r="187" spans="3:18" x14ac:dyDescent="0.35">
      <c r="C187" s="112"/>
      <c r="D187" s="113"/>
      <c r="E187" s="113"/>
      <c r="F187" s="115"/>
      <c r="G187" s="115"/>
      <c r="H187" s="115"/>
      <c r="I187" s="115"/>
      <c r="J187" s="115"/>
      <c r="K187" s="115"/>
      <c r="L187" s="115"/>
      <c r="M187" s="115"/>
      <c r="N187" s="115"/>
      <c r="O187" s="115"/>
      <c r="P187" s="115"/>
      <c r="Q187" s="115"/>
      <c r="R187" s="115"/>
    </row>
    <row r="188" spans="3:18" x14ac:dyDescent="0.35">
      <c r="C188" s="112"/>
      <c r="D188" s="113"/>
      <c r="E188" s="113"/>
      <c r="F188" s="115"/>
      <c r="G188" s="115"/>
      <c r="H188" s="115"/>
      <c r="I188" s="115"/>
      <c r="J188" s="115"/>
      <c r="K188" s="115"/>
      <c r="L188" s="115"/>
      <c r="M188" s="115"/>
      <c r="N188" s="115"/>
      <c r="O188" s="115"/>
      <c r="P188" s="115"/>
      <c r="Q188" s="115"/>
      <c r="R188" s="115"/>
    </row>
    <row r="189" spans="3:18" x14ac:dyDescent="0.35">
      <c r="C189" s="112"/>
      <c r="D189" s="113"/>
      <c r="E189" s="113"/>
      <c r="F189" s="115"/>
      <c r="G189" s="115"/>
      <c r="H189" s="115"/>
      <c r="I189" s="115"/>
      <c r="J189" s="115"/>
      <c r="K189" s="115"/>
      <c r="L189" s="115"/>
      <c r="M189" s="115"/>
      <c r="N189" s="115"/>
      <c r="O189" s="115"/>
      <c r="P189" s="115"/>
      <c r="Q189" s="115"/>
      <c r="R189" s="115"/>
    </row>
    <row r="190" spans="3:18" x14ac:dyDescent="0.35">
      <c r="C190" s="112"/>
      <c r="D190" s="113"/>
      <c r="E190" s="113"/>
      <c r="F190" s="115"/>
      <c r="G190" s="115"/>
      <c r="H190" s="115"/>
      <c r="I190" s="115"/>
      <c r="J190" s="115"/>
      <c r="K190" s="115"/>
      <c r="L190" s="115"/>
      <c r="M190" s="115"/>
      <c r="N190" s="115"/>
      <c r="O190" s="115"/>
      <c r="P190" s="115"/>
      <c r="Q190" s="115"/>
      <c r="R190" s="115"/>
    </row>
    <row r="191" spans="3:18" x14ac:dyDescent="0.35">
      <c r="C191" s="112"/>
      <c r="D191" s="113"/>
      <c r="E191" s="113"/>
      <c r="F191" s="115"/>
      <c r="G191" s="115"/>
      <c r="H191" s="115"/>
      <c r="I191" s="115"/>
      <c r="J191" s="115"/>
      <c r="K191" s="115"/>
      <c r="L191" s="115"/>
      <c r="M191" s="115"/>
      <c r="N191" s="115"/>
      <c r="O191" s="115"/>
      <c r="P191" s="115"/>
      <c r="Q191" s="115"/>
      <c r="R191" s="115"/>
    </row>
    <row r="192" spans="3:18" x14ac:dyDescent="0.35">
      <c r="C192" s="112"/>
      <c r="D192" s="113"/>
      <c r="E192" s="113"/>
      <c r="F192" s="115"/>
      <c r="G192" s="115"/>
      <c r="H192" s="115"/>
      <c r="I192" s="115"/>
      <c r="J192" s="115"/>
      <c r="K192" s="115"/>
      <c r="L192" s="115"/>
      <c r="M192" s="115"/>
      <c r="N192" s="115"/>
      <c r="O192" s="115"/>
      <c r="P192" s="115"/>
      <c r="Q192" s="115"/>
      <c r="R192" s="115"/>
    </row>
    <row r="193" spans="3:18" x14ac:dyDescent="0.35">
      <c r="C193" s="112"/>
      <c r="D193" s="113"/>
      <c r="E193" s="113"/>
      <c r="F193" s="115"/>
      <c r="G193" s="115"/>
      <c r="H193" s="115"/>
      <c r="I193" s="115"/>
      <c r="J193" s="115"/>
      <c r="K193" s="115"/>
      <c r="L193" s="115"/>
      <c r="M193" s="115"/>
      <c r="N193" s="115"/>
      <c r="O193" s="115"/>
      <c r="P193" s="115"/>
      <c r="Q193" s="115"/>
      <c r="R193" s="115"/>
    </row>
    <row r="194" spans="3:18" x14ac:dyDescent="0.35">
      <c r="C194" s="112"/>
      <c r="D194" s="113"/>
      <c r="E194" s="113"/>
      <c r="F194" s="115"/>
      <c r="G194" s="115"/>
      <c r="H194" s="115"/>
      <c r="I194" s="115"/>
      <c r="J194" s="115"/>
      <c r="K194" s="115"/>
      <c r="L194" s="115"/>
      <c r="M194" s="115"/>
      <c r="N194" s="115"/>
      <c r="O194" s="115"/>
      <c r="P194" s="115"/>
      <c r="Q194" s="115"/>
      <c r="R194" s="115"/>
    </row>
    <row r="195" spans="3:18" x14ac:dyDescent="0.35">
      <c r="C195" s="112"/>
      <c r="D195" s="113"/>
      <c r="E195" s="113"/>
      <c r="F195" s="115"/>
      <c r="G195" s="115"/>
      <c r="H195" s="115"/>
      <c r="I195" s="115"/>
      <c r="J195" s="115"/>
      <c r="K195" s="115"/>
      <c r="L195" s="115"/>
      <c r="M195" s="115"/>
      <c r="N195" s="115"/>
      <c r="O195" s="115"/>
      <c r="P195" s="115"/>
      <c r="Q195" s="115"/>
      <c r="R195" s="115"/>
    </row>
    <row r="196" spans="3:18" x14ac:dyDescent="0.35">
      <c r="C196" s="112"/>
      <c r="D196" s="113"/>
      <c r="E196" s="113"/>
      <c r="F196" s="115"/>
      <c r="G196" s="115"/>
      <c r="H196" s="115"/>
      <c r="I196" s="115"/>
      <c r="J196" s="115"/>
      <c r="K196" s="115"/>
      <c r="L196" s="115"/>
      <c r="M196" s="115"/>
      <c r="N196" s="115"/>
      <c r="O196" s="115"/>
      <c r="P196" s="115"/>
      <c r="Q196" s="115"/>
      <c r="R196" s="115"/>
    </row>
    <row r="197" spans="3:18" x14ac:dyDescent="0.35">
      <c r="C197" s="112"/>
      <c r="D197" s="113"/>
      <c r="E197" s="113"/>
      <c r="F197" s="115"/>
      <c r="G197" s="115"/>
      <c r="H197" s="115"/>
      <c r="I197" s="115"/>
      <c r="J197" s="115"/>
      <c r="K197" s="115"/>
      <c r="L197" s="115"/>
      <c r="M197" s="115"/>
      <c r="N197" s="115"/>
      <c r="O197" s="115"/>
      <c r="P197" s="115"/>
      <c r="Q197" s="115"/>
      <c r="R197" s="115"/>
    </row>
    <row r="198" spans="3:18" x14ac:dyDescent="0.35">
      <c r="C198" s="112"/>
      <c r="D198" s="113"/>
      <c r="E198" s="113"/>
      <c r="F198" s="115"/>
      <c r="G198" s="115"/>
      <c r="H198" s="115"/>
      <c r="I198" s="115"/>
      <c r="J198" s="115"/>
      <c r="K198" s="115"/>
      <c r="L198" s="115"/>
      <c r="M198" s="115"/>
      <c r="N198" s="115"/>
      <c r="O198" s="115"/>
      <c r="P198" s="115"/>
      <c r="Q198" s="115"/>
      <c r="R198" s="115"/>
    </row>
    <row r="199" spans="3:18" x14ac:dyDescent="0.35">
      <c r="C199" s="112"/>
      <c r="D199" s="113"/>
      <c r="E199" s="113"/>
      <c r="F199" s="115"/>
      <c r="G199" s="115"/>
      <c r="H199" s="115"/>
      <c r="I199" s="115"/>
      <c r="J199" s="115"/>
      <c r="K199" s="115"/>
      <c r="L199" s="115"/>
      <c r="M199" s="115"/>
      <c r="N199" s="115"/>
      <c r="O199" s="115"/>
      <c r="P199" s="115"/>
      <c r="Q199" s="115"/>
      <c r="R199" s="115"/>
    </row>
    <row r="200" spans="3:18" x14ac:dyDescent="0.35">
      <c r="C200" s="112"/>
      <c r="D200" s="113"/>
      <c r="E200" s="113"/>
      <c r="F200" s="115"/>
      <c r="G200" s="115"/>
      <c r="H200" s="115"/>
      <c r="I200" s="115"/>
      <c r="J200" s="115"/>
      <c r="K200" s="115"/>
      <c r="L200" s="115"/>
      <c r="M200" s="115"/>
      <c r="N200" s="115"/>
      <c r="O200" s="115"/>
      <c r="P200" s="115"/>
      <c r="Q200" s="115"/>
      <c r="R200" s="115"/>
    </row>
    <row r="201" spans="3:18" x14ac:dyDescent="0.35">
      <c r="C201" s="112"/>
      <c r="D201" s="113"/>
      <c r="E201" s="113"/>
      <c r="F201" s="115"/>
      <c r="G201" s="115"/>
      <c r="H201" s="115"/>
      <c r="I201" s="115"/>
      <c r="J201" s="115"/>
      <c r="K201" s="115"/>
      <c r="L201" s="115"/>
      <c r="M201" s="115"/>
      <c r="N201" s="115"/>
      <c r="O201" s="115"/>
      <c r="P201" s="115"/>
      <c r="Q201" s="115"/>
      <c r="R201" s="115"/>
    </row>
    <row r="202" spans="3:18" x14ac:dyDescent="0.35">
      <c r="C202" s="112"/>
      <c r="D202" s="113"/>
      <c r="E202" s="113"/>
      <c r="F202" s="115"/>
      <c r="G202" s="115"/>
      <c r="H202" s="115"/>
      <c r="I202" s="115"/>
      <c r="J202" s="115"/>
      <c r="K202" s="115"/>
      <c r="L202" s="115"/>
      <c r="M202" s="115"/>
      <c r="N202" s="115"/>
      <c r="O202" s="115"/>
      <c r="P202" s="115"/>
      <c r="Q202" s="115"/>
      <c r="R202" s="115"/>
    </row>
    <row r="203" spans="3:18" x14ac:dyDescent="0.35">
      <c r="C203" s="112"/>
      <c r="D203" s="113"/>
      <c r="E203" s="113"/>
      <c r="F203" s="115"/>
      <c r="G203" s="115"/>
      <c r="H203" s="115"/>
      <c r="I203" s="115"/>
      <c r="J203" s="115"/>
      <c r="K203" s="115"/>
      <c r="L203" s="115"/>
      <c r="M203" s="115"/>
      <c r="N203" s="115"/>
      <c r="O203" s="115"/>
      <c r="P203" s="115"/>
      <c r="Q203" s="115"/>
      <c r="R203" s="115"/>
    </row>
    <row r="204" spans="3:18" x14ac:dyDescent="0.35">
      <c r="C204" s="112"/>
      <c r="D204" s="113"/>
      <c r="E204" s="113"/>
      <c r="F204" s="115"/>
      <c r="G204" s="115"/>
      <c r="H204" s="115"/>
      <c r="I204" s="115"/>
      <c r="J204" s="115"/>
      <c r="K204" s="115"/>
      <c r="L204" s="115"/>
      <c r="M204" s="115"/>
      <c r="N204" s="115"/>
      <c r="O204" s="115"/>
      <c r="P204" s="115"/>
      <c r="Q204" s="115"/>
      <c r="R204" s="115"/>
    </row>
    <row r="205" spans="3:18" x14ac:dyDescent="0.35">
      <c r="C205" s="112"/>
      <c r="D205" s="113"/>
      <c r="E205" s="113"/>
      <c r="F205" s="115"/>
      <c r="G205" s="115"/>
      <c r="H205" s="115"/>
      <c r="I205" s="115"/>
      <c r="J205" s="115"/>
      <c r="K205" s="115"/>
      <c r="L205" s="115"/>
      <c r="M205" s="115"/>
      <c r="N205" s="115"/>
      <c r="O205" s="115"/>
      <c r="P205" s="115"/>
      <c r="Q205" s="115"/>
      <c r="R205" s="115"/>
    </row>
    <row r="206" spans="3:18" x14ac:dyDescent="0.35">
      <c r="C206" s="112"/>
      <c r="D206" s="113"/>
      <c r="E206" s="113"/>
      <c r="F206" s="115"/>
      <c r="G206" s="115"/>
      <c r="H206" s="115"/>
      <c r="I206" s="115"/>
      <c r="J206" s="115"/>
      <c r="K206" s="115"/>
      <c r="L206" s="115"/>
      <c r="M206" s="115"/>
      <c r="N206" s="115"/>
      <c r="O206" s="115"/>
      <c r="P206" s="115"/>
      <c r="Q206" s="115"/>
      <c r="R206" s="115"/>
    </row>
    <row r="207" spans="3:18" x14ac:dyDescent="0.35">
      <c r="C207" s="112"/>
      <c r="D207" s="113"/>
      <c r="E207" s="113"/>
      <c r="F207" s="115"/>
      <c r="G207" s="115"/>
      <c r="H207" s="115"/>
      <c r="I207" s="115"/>
      <c r="J207" s="115"/>
      <c r="K207" s="115"/>
      <c r="L207" s="115"/>
      <c r="M207" s="115"/>
      <c r="N207" s="115"/>
      <c r="O207" s="115"/>
      <c r="P207" s="115"/>
      <c r="Q207" s="115"/>
      <c r="R207" s="115"/>
    </row>
    <row r="208" spans="3:18" x14ac:dyDescent="0.35">
      <c r="C208" s="112"/>
      <c r="D208" s="113"/>
      <c r="E208" s="113"/>
      <c r="F208" s="115"/>
      <c r="G208" s="115"/>
      <c r="H208" s="115"/>
      <c r="I208" s="115"/>
      <c r="J208" s="115"/>
      <c r="K208" s="115"/>
      <c r="L208" s="115"/>
      <c r="M208" s="115"/>
      <c r="N208" s="115"/>
      <c r="O208" s="115"/>
      <c r="P208" s="115"/>
      <c r="Q208" s="115"/>
      <c r="R208" s="115"/>
    </row>
    <row r="209" spans="3:18" x14ac:dyDescent="0.35">
      <c r="C209" s="112"/>
      <c r="D209" s="113"/>
      <c r="E209" s="113"/>
      <c r="F209" s="115"/>
      <c r="G209" s="115"/>
      <c r="H209" s="115"/>
      <c r="I209" s="115"/>
      <c r="J209" s="115"/>
      <c r="K209" s="115"/>
      <c r="L209" s="115"/>
      <c r="M209" s="115"/>
      <c r="N209" s="115"/>
      <c r="O209" s="115"/>
      <c r="P209" s="115"/>
      <c r="Q209" s="115"/>
      <c r="R209" s="115"/>
    </row>
    <row r="210" spans="3:18" x14ac:dyDescent="0.35">
      <c r="C210" s="112"/>
      <c r="D210" s="113"/>
      <c r="E210" s="113"/>
      <c r="F210" s="115"/>
      <c r="G210" s="115"/>
      <c r="H210" s="115"/>
      <c r="I210" s="115"/>
      <c r="J210" s="115"/>
      <c r="K210" s="115"/>
      <c r="L210" s="115"/>
      <c r="M210" s="115"/>
      <c r="N210" s="115"/>
      <c r="O210" s="115"/>
      <c r="P210" s="115"/>
      <c r="Q210" s="115"/>
      <c r="R210" s="115"/>
    </row>
    <row r="211" spans="3:18" x14ac:dyDescent="0.35">
      <c r="C211" s="112"/>
      <c r="D211" s="113"/>
      <c r="E211" s="113"/>
      <c r="F211" s="115"/>
      <c r="G211" s="115"/>
      <c r="H211" s="115"/>
      <c r="I211" s="115"/>
      <c r="J211" s="115"/>
      <c r="K211" s="115"/>
      <c r="L211" s="115"/>
      <c r="M211" s="115"/>
      <c r="N211" s="115"/>
      <c r="O211" s="115"/>
      <c r="P211" s="115"/>
      <c r="Q211" s="115"/>
      <c r="R211" s="115"/>
    </row>
    <row r="212" spans="3:18" x14ac:dyDescent="0.35">
      <c r="C212" s="112"/>
      <c r="D212" s="113"/>
      <c r="E212" s="113"/>
      <c r="F212" s="115"/>
      <c r="G212" s="115"/>
      <c r="H212" s="115"/>
      <c r="I212" s="115"/>
      <c r="J212" s="115"/>
      <c r="K212" s="115"/>
      <c r="L212" s="115"/>
      <c r="M212" s="115"/>
      <c r="N212" s="115"/>
      <c r="O212" s="115"/>
      <c r="P212" s="115"/>
      <c r="Q212" s="115"/>
      <c r="R212" s="115"/>
    </row>
    <row r="213" spans="3:18" x14ac:dyDescent="0.35">
      <c r="C213" s="112"/>
      <c r="D213" s="113"/>
      <c r="E213" s="113"/>
      <c r="F213" s="115"/>
      <c r="G213" s="115"/>
      <c r="H213" s="115"/>
      <c r="I213" s="115"/>
      <c r="J213" s="115"/>
      <c r="K213" s="115"/>
      <c r="L213" s="115"/>
      <c r="M213" s="115"/>
      <c r="N213" s="115"/>
      <c r="O213" s="115"/>
      <c r="P213" s="115"/>
      <c r="Q213" s="115"/>
      <c r="R213" s="115"/>
    </row>
    <row r="214" spans="3:18" x14ac:dyDescent="0.35">
      <c r="C214" s="112"/>
      <c r="D214" s="113"/>
      <c r="E214" s="113"/>
      <c r="F214" s="115"/>
      <c r="G214" s="115"/>
      <c r="H214" s="115"/>
      <c r="I214" s="115"/>
      <c r="J214" s="115"/>
      <c r="K214" s="115"/>
      <c r="L214" s="115"/>
      <c r="M214" s="115"/>
      <c r="N214" s="115"/>
      <c r="O214" s="115"/>
      <c r="P214" s="115"/>
      <c r="Q214" s="115"/>
      <c r="R214" s="115"/>
    </row>
    <row r="215" spans="3:18" x14ac:dyDescent="0.35">
      <c r="C215" s="112"/>
      <c r="D215" s="113"/>
      <c r="E215" s="113"/>
      <c r="F215" s="115"/>
      <c r="G215" s="115"/>
      <c r="H215" s="115"/>
      <c r="I215" s="115"/>
      <c r="J215" s="115"/>
      <c r="K215" s="115"/>
      <c r="L215" s="115"/>
      <c r="M215" s="115"/>
      <c r="N215" s="115"/>
      <c r="O215" s="115"/>
      <c r="P215" s="115"/>
      <c r="Q215" s="115"/>
      <c r="R215" s="115"/>
    </row>
    <row r="216" spans="3:18" x14ac:dyDescent="0.35">
      <c r="C216" s="112"/>
      <c r="D216" s="113"/>
      <c r="E216" s="113"/>
      <c r="F216" s="115"/>
      <c r="G216" s="115"/>
      <c r="H216" s="115"/>
      <c r="I216" s="115"/>
      <c r="J216" s="115"/>
      <c r="K216" s="115"/>
      <c r="L216" s="115"/>
      <c r="M216" s="115"/>
      <c r="N216" s="115"/>
      <c r="O216" s="115"/>
      <c r="P216" s="115"/>
      <c r="Q216" s="115"/>
      <c r="R216" s="115"/>
    </row>
    <row r="217" spans="3:18" x14ac:dyDescent="0.35">
      <c r="C217" s="112"/>
      <c r="D217" s="113"/>
      <c r="E217" s="113"/>
      <c r="F217" s="115"/>
      <c r="G217" s="115"/>
      <c r="H217" s="115"/>
      <c r="I217" s="115"/>
      <c r="J217" s="115"/>
      <c r="K217" s="115"/>
      <c r="L217" s="115"/>
      <c r="M217" s="115"/>
      <c r="N217" s="115"/>
      <c r="O217" s="115"/>
      <c r="P217" s="115"/>
      <c r="Q217" s="115"/>
      <c r="R217" s="115"/>
    </row>
    <row r="218" spans="3:18" x14ac:dyDescent="0.35">
      <c r="C218" s="112"/>
      <c r="D218" s="113"/>
      <c r="E218" s="113"/>
      <c r="F218" s="115"/>
      <c r="G218" s="115"/>
      <c r="H218" s="115"/>
      <c r="I218" s="115"/>
      <c r="J218" s="115"/>
      <c r="K218" s="115"/>
      <c r="L218" s="115"/>
      <c r="M218" s="115"/>
      <c r="N218" s="115"/>
      <c r="O218" s="115"/>
      <c r="P218" s="115"/>
      <c r="Q218" s="115"/>
      <c r="R218" s="115"/>
    </row>
    <row r="219" spans="3:18" x14ac:dyDescent="0.35">
      <c r="C219" s="112"/>
      <c r="D219" s="113"/>
      <c r="E219" s="113"/>
      <c r="F219" s="115"/>
      <c r="G219" s="115"/>
      <c r="H219" s="115"/>
      <c r="I219" s="115"/>
      <c r="J219" s="115"/>
      <c r="K219" s="115"/>
      <c r="L219" s="115"/>
      <c r="M219" s="115"/>
      <c r="N219" s="115"/>
      <c r="O219" s="115"/>
      <c r="P219" s="115"/>
      <c r="Q219" s="115"/>
      <c r="R219" s="115"/>
    </row>
    <row r="220" spans="3:18" x14ac:dyDescent="0.35">
      <c r="C220" s="112"/>
      <c r="D220" s="113"/>
      <c r="E220" s="113"/>
      <c r="F220" s="115"/>
      <c r="G220" s="115"/>
      <c r="H220" s="115"/>
      <c r="I220" s="115"/>
      <c r="J220" s="115"/>
      <c r="K220" s="115"/>
      <c r="L220" s="115"/>
      <c r="M220" s="115"/>
      <c r="N220" s="115"/>
      <c r="O220" s="115"/>
      <c r="P220" s="115"/>
      <c r="Q220" s="115"/>
      <c r="R220" s="115"/>
    </row>
    <row r="221" spans="3:18" x14ac:dyDescent="0.35">
      <c r="C221" s="112"/>
      <c r="D221" s="113"/>
      <c r="E221" s="113"/>
      <c r="F221" s="115"/>
      <c r="G221" s="115"/>
      <c r="H221" s="115"/>
      <c r="I221" s="115"/>
      <c r="J221" s="115"/>
      <c r="K221" s="115"/>
      <c r="L221" s="115"/>
      <c r="M221" s="115"/>
      <c r="N221" s="115"/>
      <c r="O221" s="115"/>
      <c r="P221" s="115"/>
      <c r="Q221" s="115"/>
      <c r="R221" s="115"/>
    </row>
    <row r="222" spans="3:18" x14ac:dyDescent="0.35">
      <c r="C222" s="112"/>
      <c r="D222" s="113"/>
      <c r="E222" s="113"/>
      <c r="F222" s="115"/>
      <c r="G222" s="115"/>
      <c r="H222" s="115"/>
      <c r="I222" s="115"/>
      <c r="J222" s="115"/>
      <c r="K222" s="115"/>
      <c r="L222" s="115"/>
      <c r="M222" s="115"/>
      <c r="N222" s="115"/>
      <c r="O222" s="115"/>
      <c r="P222" s="115"/>
      <c r="Q222" s="115"/>
      <c r="R222" s="115"/>
    </row>
    <row r="223" spans="3:18" x14ac:dyDescent="0.35">
      <c r="C223" s="112"/>
      <c r="D223" s="113"/>
      <c r="E223" s="113"/>
      <c r="F223" s="115"/>
      <c r="G223" s="115"/>
      <c r="H223" s="115"/>
      <c r="I223" s="115"/>
      <c r="J223" s="115"/>
      <c r="K223" s="115"/>
      <c r="L223" s="115"/>
      <c r="M223" s="115"/>
      <c r="N223" s="115"/>
      <c r="O223" s="115"/>
      <c r="P223" s="115"/>
      <c r="Q223" s="115"/>
      <c r="R223" s="115"/>
    </row>
    <row r="224" spans="3:18" x14ac:dyDescent="0.35">
      <c r="C224" s="112"/>
      <c r="D224" s="113"/>
      <c r="E224" s="113"/>
      <c r="F224" s="115"/>
      <c r="G224" s="115"/>
      <c r="H224" s="115"/>
      <c r="I224" s="115"/>
      <c r="J224" s="115"/>
      <c r="K224" s="115"/>
      <c r="L224" s="115"/>
      <c r="M224" s="115"/>
      <c r="N224" s="115"/>
      <c r="O224" s="115"/>
      <c r="P224" s="115"/>
      <c r="Q224" s="115"/>
      <c r="R224" s="115"/>
    </row>
    <row r="225" spans="3:18" x14ac:dyDescent="0.35">
      <c r="C225" s="112"/>
      <c r="D225" s="113"/>
      <c r="E225" s="113"/>
      <c r="F225" s="115"/>
      <c r="G225" s="115"/>
      <c r="H225" s="115"/>
      <c r="I225" s="115"/>
      <c r="J225" s="115"/>
      <c r="K225" s="115"/>
      <c r="L225" s="115"/>
      <c r="M225" s="115"/>
      <c r="N225" s="115"/>
      <c r="O225" s="115"/>
      <c r="P225" s="115"/>
      <c r="Q225" s="115"/>
      <c r="R225" s="115"/>
    </row>
    <row r="226" spans="3:18" x14ac:dyDescent="0.35">
      <c r="C226" s="112"/>
      <c r="D226" s="113"/>
      <c r="E226" s="113"/>
      <c r="F226" s="115"/>
      <c r="G226" s="115"/>
      <c r="H226" s="115"/>
      <c r="I226" s="115"/>
      <c r="J226" s="115"/>
      <c r="K226" s="115"/>
      <c r="L226" s="115"/>
      <c r="M226" s="115"/>
      <c r="N226" s="115"/>
      <c r="O226" s="115"/>
      <c r="P226" s="115"/>
      <c r="Q226" s="115"/>
      <c r="R226" s="115"/>
    </row>
    <row r="227" spans="3:18" x14ac:dyDescent="0.35">
      <c r="C227" s="112"/>
      <c r="D227" s="113"/>
      <c r="E227" s="113"/>
      <c r="F227" s="115"/>
      <c r="G227" s="115"/>
      <c r="H227" s="115"/>
      <c r="I227" s="115"/>
      <c r="J227" s="115"/>
      <c r="K227" s="115"/>
      <c r="L227" s="115"/>
      <c r="M227" s="115"/>
      <c r="N227" s="115"/>
      <c r="O227" s="115"/>
      <c r="P227" s="115"/>
      <c r="Q227" s="115"/>
      <c r="R227" s="115"/>
    </row>
    <row r="228" spans="3:18" x14ac:dyDescent="0.35">
      <c r="C228" s="112"/>
      <c r="D228" s="113"/>
      <c r="E228" s="113"/>
      <c r="F228" s="115"/>
      <c r="G228" s="115"/>
      <c r="H228" s="115"/>
      <c r="I228" s="115"/>
      <c r="J228" s="115"/>
      <c r="K228" s="115"/>
      <c r="L228" s="115"/>
      <c r="M228" s="115"/>
      <c r="N228" s="115"/>
      <c r="O228" s="115"/>
      <c r="P228" s="115"/>
      <c r="Q228" s="115"/>
      <c r="R228" s="115"/>
    </row>
    <row r="229" spans="3:18" x14ac:dyDescent="0.35">
      <c r="C229" s="112"/>
      <c r="D229" s="113"/>
      <c r="E229" s="113"/>
      <c r="F229" s="115"/>
      <c r="G229" s="115"/>
      <c r="H229" s="115"/>
      <c r="I229" s="115"/>
      <c r="J229" s="115"/>
      <c r="K229" s="115"/>
      <c r="L229" s="115"/>
      <c r="M229" s="115"/>
      <c r="N229" s="115"/>
      <c r="O229" s="115"/>
      <c r="P229" s="115"/>
      <c r="Q229" s="115"/>
      <c r="R229" s="115"/>
    </row>
    <row r="230" spans="3:18" x14ac:dyDescent="0.35">
      <c r="C230" s="112"/>
      <c r="D230" s="113"/>
      <c r="E230" s="113"/>
      <c r="F230" s="115"/>
      <c r="G230" s="115"/>
      <c r="H230" s="115"/>
      <c r="I230" s="115"/>
      <c r="J230" s="115"/>
      <c r="K230" s="115"/>
      <c r="L230" s="115"/>
      <c r="M230" s="115"/>
      <c r="N230" s="115"/>
      <c r="O230" s="115"/>
      <c r="P230" s="115"/>
      <c r="Q230" s="115"/>
      <c r="R230" s="115"/>
    </row>
    <row r="231" spans="3:18" x14ac:dyDescent="0.35">
      <c r="C231" s="112"/>
      <c r="D231" s="113"/>
      <c r="E231" s="113"/>
      <c r="F231" s="115"/>
      <c r="G231" s="115"/>
      <c r="H231" s="115"/>
      <c r="I231" s="115"/>
      <c r="J231" s="115"/>
      <c r="K231" s="115"/>
      <c r="L231" s="115"/>
      <c r="M231" s="115"/>
      <c r="N231" s="115"/>
      <c r="O231" s="115"/>
      <c r="P231" s="115"/>
      <c r="Q231" s="115"/>
      <c r="R231" s="115"/>
    </row>
    <row r="232" spans="3:18" x14ac:dyDescent="0.35">
      <c r="C232" s="112"/>
      <c r="D232" s="113"/>
      <c r="E232" s="113"/>
      <c r="F232" s="115"/>
      <c r="G232" s="115"/>
      <c r="H232" s="115"/>
      <c r="I232" s="115"/>
      <c r="J232" s="115"/>
      <c r="K232" s="115"/>
      <c r="L232" s="115"/>
      <c r="M232" s="115"/>
      <c r="N232" s="115"/>
      <c r="O232" s="115"/>
      <c r="P232" s="115"/>
      <c r="Q232" s="115"/>
      <c r="R232" s="115"/>
    </row>
    <row r="233" spans="3:18" x14ac:dyDescent="0.35">
      <c r="C233" s="112"/>
      <c r="D233" s="113"/>
      <c r="E233" s="113"/>
      <c r="F233" s="115"/>
      <c r="G233" s="115"/>
      <c r="H233" s="115"/>
      <c r="I233" s="115"/>
      <c r="J233" s="115"/>
      <c r="K233" s="115"/>
      <c r="L233" s="115"/>
      <c r="M233" s="115"/>
      <c r="N233" s="115"/>
      <c r="O233" s="115"/>
      <c r="P233" s="115"/>
      <c r="Q233" s="115"/>
      <c r="R233" s="115"/>
    </row>
    <row r="234" spans="3:18" x14ac:dyDescent="0.35">
      <c r="C234" s="112"/>
      <c r="D234" s="113"/>
      <c r="E234" s="113"/>
      <c r="F234" s="115"/>
      <c r="G234" s="115"/>
      <c r="H234" s="115"/>
      <c r="I234" s="115"/>
      <c r="J234" s="115"/>
      <c r="K234" s="115"/>
      <c r="L234" s="115"/>
      <c r="M234" s="115"/>
      <c r="N234" s="115"/>
      <c r="O234" s="115"/>
      <c r="P234" s="115"/>
      <c r="Q234" s="115"/>
      <c r="R234" s="115"/>
    </row>
    <row r="235" spans="3:18" x14ac:dyDescent="0.35">
      <c r="C235" s="112"/>
      <c r="D235" s="113"/>
      <c r="E235" s="113"/>
      <c r="F235" s="115"/>
      <c r="G235" s="115"/>
      <c r="H235" s="115"/>
      <c r="I235" s="115"/>
      <c r="J235" s="115"/>
      <c r="K235" s="115"/>
      <c r="L235" s="115"/>
      <c r="M235" s="115"/>
      <c r="N235" s="115"/>
      <c r="O235" s="115"/>
      <c r="P235" s="115"/>
      <c r="Q235" s="115"/>
      <c r="R235" s="115"/>
    </row>
    <row r="236" spans="3:18" x14ac:dyDescent="0.35">
      <c r="C236" s="112"/>
      <c r="D236" s="113"/>
      <c r="E236" s="113"/>
      <c r="F236" s="115"/>
      <c r="G236" s="115"/>
      <c r="H236" s="115"/>
      <c r="I236" s="115"/>
      <c r="J236" s="115"/>
      <c r="K236" s="115"/>
      <c r="L236" s="115"/>
      <c r="M236" s="115"/>
      <c r="N236" s="115"/>
      <c r="O236" s="115"/>
      <c r="P236" s="115"/>
      <c r="Q236" s="115"/>
      <c r="R236" s="115"/>
    </row>
    <row r="237" spans="3:18" x14ac:dyDescent="0.35">
      <c r="C237" s="112"/>
      <c r="D237" s="113"/>
      <c r="E237" s="113"/>
      <c r="F237" s="115"/>
      <c r="G237" s="115"/>
      <c r="H237" s="115"/>
      <c r="I237" s="115"/>
      <c r="J237" s="115"/>
      <c r="K237" s="115"/>
      <c r="L237" s="115"/>
      <c r="M237" s="115"/>
      <c r="N237" s="115"/>
      <c r="O237" s="115"/>
      <c r="P237" s="115"/>
      <c r="Q237" s="115"/>
      <c r="R237" s="115"/>
    </row>
    <row r="238" spans="3:18" x14ac:dyDescent="0.35">
      <c r="C238" s="112"/>
      <c r="D238" s="113"/>
      <c r="E238" s="113"/>
      <c r="F238" s="115"/>
      <c r="G238" s="115"/>
      <c r="H238" s="115"/>
      <c r="I238" s="115"/>
      <c r="J238" s="115"/>
      <c r="K238" s="115"/>
      <c r="L238" s="115"/>
      <c r="M238" s="115"/>
      <c r="N238" s="115"/>
      <c r="O238" s="115"/>
      <c r="P238" s="115"/>
      <c r="Q238" s="115"/>
      <c r="R238" s="115"/>
    </row>
    <row r="239" spans="3:18" x14ac:dyDescent="0.35">
      <c r="C239" s="112"/>
      <c r="D239" s="113"/>
      <c r="E239" s="113"/>
      <c r="F239" s="115"/>
      <c r="G239" s="115"/>
      <c r="H239" s="115"/>
      <c r="I239" s="115"/>
      <c r="J239" s="115"/>
      <c r="K239" s="115"/>
      <c r="L239" s="115"/>
      <c r="M239" s="115"/>
      <c r="N239" s="115"/>
      <c r="O239" s="115"/>
      <c r="P239" s="115"/>
      <c r="Q239" s="115"/>
      <c r="R239" s="115"/>
    </row>
    <row r="240" spans="3:18" x14ac:dyDescent="0.35">
      <c r="C240" s="112"/>
      <c r="D240" s="113"/>
      <c r="E240" s="113"/>
      <c r="F240" s="115"/>
      <c r="G240" s="115"/>
      <c r="H240" s="115"/>
      <c r="I240" s="115"/>
      <c r="J240" s="115"/>
      <c r="K240" s="115"/>
      <c r="L240" s="115"/>
      <c r="M240" s="115"/>
      <c r="N240" s="115"/>
      <c r="O240" s="115"/>
      <c r="P240" s="115"/>
      <c r="Q240" s="115"/>
      <c r="R240" s="115"/>
    </row>
    <row r="241" spans="3:18" x14ac:dyDescent="0.35">
      <c r="C241" s="112"/>
      <c r="D241" s="113"/>
      <c r="E241" s="113"/>
      <c r="F241" s="115"/>
      <c r="G241" s="115"/>
      <c r="H241" s="115"/>
      <c r="I241" s="115"/>
      <c r="J241" s="115"/>
      <c r="K241" s="115"/>
      <c r="L241" s="115"/>
      <c r="M241" s="115"/>
      <c r="N241" s="115"/>
      <c r="O241" s="115"/>
      <c r="P241" s="115"/>
      <c r="Q241" s="115"/>
      <c r="R241" s="115"/>
    </row>
    <row r="242" spans="3:18" x14ac:dyDescent="0.35">
      <c r="C242" s="112"/>
      <c r="D242" s="113"/>
      <c r="E242" s="113"/>
      <c r="F242" s="115"/>
      <c r="G242" s="115"/>
      <c r="H242" s="115"/>
      <c r="I242" s="115"/>
      <c r="J242" s="115"/>
      <c r="K242" s="115"/>
      <c r="L242" s="115"/>
      <c r="M242" s="115"/>
      <c r="N242" s="115"/>
      <c r="O242" s="115"/>
      <c r="P242" s="115"/>
      <c r="Q242" s="115"/>
      <c r="R242" s="115"/>
    </row>
    <row r="243" spans="3:18" x14ac:dyDescent="0.35">
      <c r="C243" s="112"/>
      <c r="D243" s="113"/>
      <c r="E243" s="113"/>
      <c r="F243" s="115"/>
      <c r="G243" s="115"/>
      <c r="H243" s="115"/>
      <c r="I243" s="115"/>
      <c r="J243" s="115"/>
      <c r="K243" s="115"/>
      <c r="L243" s="115"/>
      <c r="M243" s="115"/>
      <c r="N243" s="115"/>
      <c r="O243" s="115"/>
      <c r="P243" s="115"/>
      <c r="Q243" s="115"/>
      <c r="R243" s="115"/>
    </row>
    <row r="244" spans="3:18" x14ac:dyDescent="0.35">
      <c r="C244" s="112"/>
      <c r="D244" s="113"/>
      <c r="E244" s="113"/>
      <c r="F244" s="115"/>
      <c r="G244" s="115"/>
      <c r="H244" s="115"/>
      <c r="I244" s="115"/>
      <c r="J244" s="115"/>
      <c r="K244" s="115"/>
      <c r="L244" s="115"/>
      <c r="M244" s="115"/>
      <c r="N244" s="115"/>
      <c r="O244" s="115"/>
      <c r="P244" s="115"/>
      <c r="Q244" s="115"/>
      <c r="R244" s="115"/>
    </row>
    <row r="245" spans="3:18" x14ac:dyDescent="0.35">
      <c r="C245" s="112"/>
      <c r="D245" s="113"/>
      <c r="E245" s="113"/>
      <c r="F245" s="115"/>
      <c r="G245" s="115"/>
      <c r="H245" s="115"/>
      <c r="I245" s="115"/>
      <c r="J245" s="115"/>
      <c r="K245" s="115"/>
      <c r="L245" s="115"/>
      <c r="M245" s="115"/>
      <c r="N245" s="115"/>
      <c r="O245" s="115"/>
      <c r="P245" s="115"/>
      <c r="Q245" s="115"/>
      <c r="R245" s="115"/>
    </row>
    <row r="246" spans="3:18" x14ac:dyDescent="0.35">
      <c r="C246" s="112"/>
      <c r="D246" s="113"/>
      <c r="E246" s="113"/>
      <c r="F246" s="115"/>
      <c r="G246" s="115"/>
      <c r="H246" s="115"/>
      <c r="I246" s="115"/>
      <c r="J246" s="115"/>
      <c r="K246" s="115"/>
      <c r="L246" s="115"/>
      <c r="M246" s="115"/>
      <c r="N246" s="115"/>
      <c r="O246" s="115"/>
      <c r="P246" s="115"/>
      <c r="Q246" s="115"/>
      <c r="R246" s="115"/>
    </row>
    <row r="247" spans="3:18" x14ac:dyDescent="0.35">
      <c r="C247" s="112"/>
      <c r="D247" s="113"/>
      <c r="E247" s="113"/>
      <c r="F247" s="115"/>
      <c r="G247" s="115"/>
      <c r="H247" s="115"/>
      <c r="I247" s="115"/>
      <c r="J247" s="115"/>
      <c r="K247" s="115"/>
      <c r="L247" s="115"/>
      <c r="M247" s="115"/>
      <c r="N247" s="115"/>
      <c r="O247" s="115"/>
      <c r="P247" s="115"/>
      <c r="Q247" s="115"/>
      <c r="R247" s="115"/>
    </row>
    <row r="248" spans="3:18" x14ac:dyDescent="0.35">
      <c r="C248" s="112"/>
      <c r="D248" s="113"/>
      <c r="E248" s="113"/>
      <c r="F248" s="115"/>
      <c r="G248" s="115"/>
      <c r="H248" s="115"/>
      <c r="I248" s="115"/>
      <c r="J248" s="115"/>
      <c r="K248" s="115"/>
      <c r="L248" s="115"/>
      <c r="M248" s="115"/>
      <c r="N248" s="115"/>
      <c r="O248" s="115"/>
      <c r="P248" s="115"/>
      <c r="Q248" s="115"/>
      <c r="R248" s="115"/>
    </row>
    <row r="249" spans="3:18" x14ac:dyDescent="0.35">
      <c r="C249" s="112"/>
      <c r="D249" s="113"/>
      <c r="E249" s="113"/>
      <c r="F249" s="115"/>
      <c r="G249" s="115"/>
      <c r="H249" s="115"/>
      <c r="I249" s="115"/>
      <c r="J249" s="115"/>
      <c r="K249" s="115"/>
      <c r="L249" s="115"/>
      <c r="M249" s="115"/>
      <c r="N249" s="115"/>
      <c r="O249" s="115"/>
      <c r="P249" s="115"/>
      <c r="Q249" s="115"/>
      <c r="R249" s="115"/>
    </row>
    <row r="250" spans="3:18" x14ac:dyDescent="0.35">
      <c r="C250" s="112"/>
      <c r="D250" s="113"/>
      <c r="E250" s="113"/>
      <c r="F250" s="115"/>
      <c r="G250" s="115"/>
      <c r="H250" s="115"/>
      <c r="I250" s="115"/>
      <c r="J250" s="115"/>
      <c r="K250" s="115"/>
      <c r="L250" s="115"/>
      <c r="M250" s="115"/>
      <c r="N250" s="115"/>
      <c r="O250" s="115"/>
      <c r="P250" s="115"/>
      <c r="Q250" s="115"/>
      <c r="R250" s="115"/>
    </row>
    <row r="251" spans="3:18" x14ac:dyDescent="0.35">
      <c r="C251" s="112"/>
      <c r="D251" s="113"/>
      <c r="E251" s="113"/>
      <c r="F251" s="115"/>
      <c r="G251" s="115"/>
      <c r="H251" s="115"/>
      <c r="I251" s="115"/>
      <c r="J251" s="115"/>
      <c r="K251" s="115"/>
      <c r="L251" s="115"/>
      <c r="M251" s="115"/>
      <c r="N251" s="115"/>
      <c r="O251" s="115"/>
      <c r="P251" s="115"/>
      <c r="Q251" s="115"/>
      <c r="R251" s="115"/>
    </row>
    <row r="252" spans="3:18" x14ac:dyDescent="0.35">
      <c r="C252" s="112"/>
      <c r="D252" s="113"/>
      <c r="E252" s="113"/>
      <c r="F252" s="115"/>
      <c r="G252" s="115"/>
      <c r="H252" s="115"/>
      <c r="I252" s="115"/>
      <c r="J252" s="115"/>
      <c r="K252" s="115"/>
      <c r="L252" s="115"/>
      <c r="M252" s="115"/>
      <c r="N252" s="115"/>
      <c r="O252" s="115"/>
      <c r="P252" s="115"/>
      <c r="Q252" s="115"/>
      <c r="R252" s="115"/>
    </row>
    <row r="253" spans="3:18" x14ac:dyDescent="0.35">
      <c r="C253" s="112"/>
      <c r="D253" s="113"/>
      <c r="E253" s="113"/>
      <c r="F253" s="115"/>
      <c r="G253" s="115"/>
      <c r="H253" s="115"/>
      <c r="I253" s="115"/>
      <c r="J253" s="115"/>
      <c r="K253" s="115"/>
      <c r="L253" s="115"/>
      <c r="M253" s="115"/>
      <c r="N253" s="115"/>
      <c r="O253" s="115"/>
      <c r="P253" s="115"/>
      <c r="Q253" s="115"/>
      <c r="R253" s="115"/>
    </row>
    <row r="254" spans="3:18" x14ac:dyDescent="0.35">
      <c r="C254" s="112"/>
      <c r="D254" s="113"/>
      <c r="E254" s="113"/>
      <c r="F254" s="115"/>
      <c r="G254" s="115"/>
      <c r="H254" s="115"/>
      <c r="I254" s="115"/>
      <c r="J254" s="115"/>
      <c r="K254" s="115"/>
      <c r="L254" s="115"/>
      <c r="M254" s="115"/>
      <c r="N254" s="115"/>
      <c r="O254" s="115"/>
      <c r="P254" s="115"/>
      <c r="Q254" s="115"/>
      <c r="R254" s="115"/>
    </row>
    <row r="255" spans="3:18" x14ac:dyDescent="0.35">
      <c r="C255" s="112"/>
      <c r="D255" s="113"/>
      <c r="E255" s="113"/>
      <c r="F255" s="115"/>
      <c r="G255" s="115"/>
      <c r="H255" s="115"/>
      <c r="I255" s="115"/>
      <c r="J255" s="115"/>
      <c r="K255" s="115"/>
      <c r="L255" s="115"/>
      <c r="M255" s="115"/>
      <c r="N255" s="115"/>
      <c r="O255" s="115"/>
      <c r="P255" s="115"/>
      <c r="Q255" s="115"/>
      <c r="R255" s="115"/>
    </row>
    <row r="256" spans="3:18" x14ac:dyDescent="0.35">
      <c r="C256" s="112"/>
      <c r="D256" s="113"/>
      <c r="E256" s="113"/>
      <c r="F256" s="115"/>
      <c r="G256" s="115"/>
      <c r="H256" s="115"/>
      <c r="I256" s="115"/>
      <c r="J256" s="115"/>
      <c r="K256" s="115"/>
      <c r="L256" s="115"/>
      <c r="M256" s="115"/>
      <c r="N256" s="115"/>
      <c r="O256" s="115"/>
      <c r="P256" s="115"/>
      <c r="Q256" s="115"/>
      <c r="R256" s="115"/>
    </row>
    <row r="257" spans="3:18" x14ac:dyDescent="0.35">
      <c r="C257" s="112"/>
      <c r="D257" s="113"/>
      <c r="E257" s="113"/>
      <c r="F257" s="115"/>
      <c r="G257" s="115"/>
      <c r="H257" s="115"/>
      <c r="I257" s="115"/>
      <c r="J257" s="115"/>
      <c r="K257" s="115"/>
      <c r="L257" s="115"/>
      <c r="M257" s="115"/>
      <c r="N257" s="115"/>
      <c r="O257" s="115"/>
      <c r="P257" s="115"/>
      <c r="Q257" s="115"/>
      <c r="R257" s="115"/>
    </row>
    <row r="258" spans="3:18" x14ac:dyDescent="0.35">
      <c r="C258" s="112"/>
      <c r="D258" s="113"/>
      <c r="E258" s="113"/>
      <c r="F258" s="115"/>
      <c r="G258" s="115"/>
      <c r="H258" s="115"/>
      <c r="I258" s="115"/>
      <c r="J258" s="115"/>
      <c r="K258" s="115"/>
      <c r="L258" s="115"/>
      <c r="M258" s="115"/>
      <c r="N258" s="115"/>
      <c r="O258" s="115"/>
      <c r="P258" s="115"/>
      <c r="Q258" s="115"/>
      <c r="R258" s="115"/>
    </row>
    <row r="259" spans="3:18" x14ac:dyDescent="0.35">
      <c r="C259" s="112"/>
      <c r="D259" s="113"/>
      <c r="E259" s="113"/>
      <c r="F259" s="115"/>
      <c r="G259" s="115"/>
      <c r="H259" s="115"/>
      <c r="I259" s="115"/>
      <c r="J259" s="115"/>
      <c r="K259" s="115"/>
      <c r="L259" s="115"/>
      <c r="M259" s="115"/>
      <c r="N259" s="115"/>
      <c r="O259" s="115"/>
      <c r="P259" s="115"/>
      <c r="Q259" s="115"/>
      <c r="R259" s="115"/>
    </row>
    <row r="260" spans="3:18" x14ac:dyDescent="0.35">
      <c r="C260" s="112"/>
      <c r="D260" s="113"/>
      <c r="E260" s="113"/>
      <c r="F260" s="115"/>
      <c r="G260" s="115"/>
      <c r="H260" s="115"/>
      <c r="I260" s="115"/>
      <c r="J260" s="115"/>
      <c r="K260" s="115"/>
      <c r="L260" s="115"/>
      <c r="M260" s="115"/>
      <c r="N260" s="115"/>
      <c r="O260" s="115"/>
      <c r="P260" s="115"/>
      <c r="Q260" s="115"/>
      <c r="R260" s="115"/>
    </row>
    <row r="261" spans="3:18" x14ac:dyDescent="0.35">
      <c r="C261" s="112"/>
      <c r="D261" s="113"/>
      <c r="E261" s="113"/>
      <c r="F261" s="115"/>
      <c r="G261" s="115"/>
      <c r="H261" s="115"/>
      <c r="I261" s="115"/>
      <c r="J261" s="115"/>
      <c r="K261" s="115"/>
      <c r="L261" s="115"/>
      <c r="M261" s="115"/>
      <c r="N261" s="115"/>
      <c r="O261" s="115"/>
      <c r="P261" s="115"/>
      <c r="Q261" s="115"/>
      <c r="R261" s="115"/>
    </row>
    <row r="262" spans="3:18" x14ac:dyDescent="0.35">
      <c r="C262" s="112"/>
      <c r="D262" s="113"/>
      <c r="E262" s="113"/>
      <c r="F262" s="115"/>
      <c r="G262" s="115"/>
      <c r="H262" s="115"/>
      <c r="I262" s="115"/>
      <c r="J262" s="115"/>
      <c r="K262" s="115"/>
      <c r="L262" s="115"/>
      <c r="M262" s="115"/>
      <c r="N262" s="115"/>
      <c r="O262" s="115"/>
      <c r="P262" s="115"/>
      <c r="Q262" s="115"/>
      <c r="R262" s="115"/>
    </row>
    <row r="263" spans="3:18" x14ac:dyDescent="0.35">
      <c r="C263" s="112"/>
      <c r="D263" s="113"/>
      <c r="E263" s="113"/>
      <c r="F263" s="115"/>
      <c r="G263" s="115"/>
      <c r="H263" s="115"/>
      <c r="I263" s="115"/>
      <c r="J263" s="115"/>
      <c r="K263" s="115"/>
      <c r="L263" s="115"/>
      <c r="M263" s="115"/>
      <c r="N263" s="115"/>
      <c r="O263" s="115"/>
      <c r="P263" s="115"/>
      <c r="Q263" s="115"/>
      <c r="R263" s="115"/>
    </row>
    <row r="264" spans="3:18" x14ac:dyDescent="0.35">
      <c r="C264" s="112"/>
      <c r="D264" s="113"/>
      <c r="E264" s="113"/>
      <c r="F264" s="115"/>
      <c r="G264" s="115"/>
      <c r="H264" s="115"/>
      <c r="I264" s="115"/>
      <c r="J264" s="115"/>
      <c r="K264" s="115"/>
      <c r="L264" s="115"/>
      <c r="M264" s="115"/>
      <c r="N264" s="115"/>
      <c r="O264" s="115"/>
      <c r="P264" s="115"/>
      <c r="Q264" s="115"/>
      <c r="R264" s="115"/>
    </row>
    <row r="265" spans="3:18" x14ac:dyDescent="0.35">
      <c r="C265" s="112"/>
      <c r="D265" s="113"/>
      <c r="E265" s="113"/>
      <c r="F265" s="115"/>
      <c r="G265" s="115"/>
      <c r="H265" s="115"/>
      <c r="I265" s="115"/>
      <c r="J265" s="115"/>
      <c r="K265" s="115"/>
      <c r="L265" s="115"/>
      <c r="M265" s="115"/>
      <c r="N265" s="115"/>
      <c r="O265" s="115"/>
      <c r="P265" s="115"/>
      <c r="Q265" s="115"/>
      <c r="R265" s="115"/>
    </row>
    <row r="266" spans="3:18" x14ac:dyDescent="0.35">
      <c r="C266" s="112"/>
      <c r="D266" s="113"/>
      <c r="E266" s="113"/>
      <c r="F266" s="115"/>
      <c r="G266" s="115"/>
      <c r="H266" s="115"/>
      <c r="I266" s="115"/>
      <c r="J266" s="115"/>
      <c r="K266" s="115"/>
      <c r="L266" s="115"/>
      <c r="M266" s="115"/>
      <c r="N266" s="115"/>
      <c r="O266" s="115"/>
      <c r="P266" s="115"/>
      <c r="Q266" s="115"/>
      <c r="R266" s="115"/>
    </row>
    <row r="267" spans="3:18" x14ac:dyDescent="0.35">
      <c r="C267" s="112"/>
      <c r="D267" s="113"/>
      <c r="E267" s="113"/>
      <c r="F267" s="115"/>
      <c r="G267" s="115"/>
      <c r="H267" s="115"/>
      <c r="I267" s="115"/>
      <c r="J267" s="115"/>
      <c r="K267" s="115"/>
      <c r="L267" s="115"/>
      <c r="M267" s="115"/>
      <c r="N267" s="115"/>
      <c r="O267" s="115"/>
      <c r="P267" s="115"/>
      <c r="Q267" s="115"/>
      <c r="R267" s="115"/>
    </row>
    <row r="268" spans="3:18" x14ac:dyDescent="0.35">
      <c r="C268" s="112"/>
      <c r="D268" s="113"/>
      <c r="E268" s="113"/>
      <c r="F268" s="115"/>
      <c r="G268" s="115"/>
      <c r="H268" s="115"/>
      <c r="I268" s="115"/>
      <c r="J268" s="115"/>
      <c r="K268" s="115"/>
      <c r="L268" s="115"/>
      <c r="M268" s="115"/>
      <c r="N268" s="115"/>
      <c r="O268" s="115"/>
      <c r="P268" s="115"/>
      <c r="Q268" s="115"/>
      <c r="R268" s="115"/>
    </row>
    <row r="269" spans="3:18" x14ac:dyDescent="0.35">
      <c r="C269" s="112"/>
      <c r="D269" s="113"/>
      <c r="E269" s="113"/>
      <c r="F269" s="115"/>
      <c r="G269" s="115"/>
      <c r="H269" s="115"/>
      <c r="I269" s="115"/>
      <c r="J269" s="115"/>
      <c r="K269" s="115"/>
      <c r="L269" s="115"/>
      <c r="M269" s="115"/>
      <c r="N269" s="115"/>
      <c r="O269" s="115"/>
      <c r="P269" s="115"/>
      <c r="Q269" s="115"/>
      <c r="R269" s="115"/>
    </row>
    <row r="270" spans="3:18" x14ac:dyDescent="0.35">
      <c r="C270" s="112"/>
      <c r="D270" s="113"/>
      <c r="E270" s="113"/>
      <c r="F270" s="115"/>
      <c r="G270" s="115"/>
      <c r="H270" s="115"/>
      <c r="I270" s="115"/>
      <c r="J270" s="115"/>
      <c r="K270" s="115"/>
      <c r="L270" s="115"/>
      <c r="M270" s="115"/>
      <c r="N270" s="115"/>
      <c r="O270" s="115"/>
      <c r="P270" s="115"/>
      <c r="Q270" s="115"/>
      <c r="R270" s="115"/>
    </row>
    <row r="271" spans="3:18" x14ac:dyDescent="0.35">
      <c r="C271" s="112"/>
      <c r="D271" s="113"/>
      <c r="E271" s="113"/>
      <c r="F271" s="115"/>
      <c r="G271" s="115"/>
      <c r="H271" s="115"/>
      <c r="I271" s="115"/>
      <c r="J271" s="115"/>
      <c r="K271" s="115"/>
      <c r="L271" s="115"/>
      <c r="M271" s="115"/>
      <c r="N271" s="115"/>
      <c r="O271" s="115"/>
      <c r="P271" s="115"/>
      <c r="Q271" s="115"/>
      <c r="R271" s="115"/>
    </row>
    <row r="272" spans="3:18" x14ac:dyDescent="0.35">
      <c r="C272" s="112"/>
      <c r="D272" s="113"/>
      <c r="E272" s="113"/>
      <c r="F272" s="115"/>
      <c r="G272" s="115"/>
      <c r="H272" s="115"/>
      <c r="I272" s="115"/>
      <c r="J272" s="115"/>
      <c r="K272" s="115"/>
      <c r="L272" s="115"/>
      <c r="M272" s="115"/>
      <c r="N272" s="115"/>
      <c r="O272" s="115"/>
      <c r="P272" s="115"/>
      <c r="Q272" s="115"/>
      <c r="R272" s="115"/>
    </row>
    <row r="273" spans="3:18" x14ac:dyDescent="0.35">
      <c r="C273" s="112"/>
      <c r="D273" s="113"/>
      <c r="E273" s="113"/>
      <c r="F273" s="115"/>
      <c r="G273" s="115"/>
      <c r="H273" s="115"/>
      <c r="I273" s="115"/>
      <c r="J273" s="115"/>
      <c r="K273" s="115"/>
      <c r="L273" s="115"/>
      <c r="M273" s="115"/>
      <c r="N273" s="115"/>
      <c r="O273" s="115"/>
      <c r="P273" s="115"/>
      <c r="Q273" s="115"/>
      <c r="R273" s="115"/>
    </row>
    <row r="274" spans="3:18" x14ac:dyDescent="0.35">
      <c r="C274" s="112"/>
      <c r="D274" s="113"/>
      <c r="E274" s="113"/>
      <c r="F274" s="115"/>
      <c r="G274" s="115"/>
      <c r="H274" s="115"/>
      <c r="I274" s="115"/>
      <c r="J274" s="115"/>
      <c r="K274" s="115"/>
      <c r="L274" s="115"/>
      <c r="M274" s="115"/>
      <c r="N274" s="115"/>
      <c r="O274" s="115"/>
      <c r="P274" s="115"/>
      <c r="Q274" s="115"/>
      <c r="R274" s="115"/>
    </row>
    <row r="275" spans="3:18" x14ac:dyDescent="0.35">
      <c r="C275" s="112"/>
      <c r="D275" s="113"/>
      <c r="E275" s="113"/>
      <c r="F275" s="115"/>
      <c r="G275" s="115"/>
      <c r="H275" s="115"/>
      <c r="I275" s="115"/>
      <c r="J275" s="115"/>
      <c r="K275" s="115"/>
      <c r="L275" s="115"/>
      <c r="M275" s="115"/>
      <c r="N275" s="115"/>
      <c r="O275" s="115"/>
      <c r="P275" s="115"/>
      <c r="Q275" s="115"/>
      <c r="R275" s="115"/>
    </row>
    <row r="276" spans="3:18" x14ac:dyDescent="0.35">
      <c r="C276" s="112"/>
      <c r="D276" s="113"/>
      <c r="E276" s="113"/>
      <c r="F276" s="115"/>
      <c r="G276" s="115"/>
      <c r="H276" s="115"/>
      <c r="I276" s="115"/>
      <c r="J276" s="115"/>
      <c r="K276" s="115"/>
      <c r="L276" s="115"/>
      <c r="M276" s="115"/>
      <c r="N276" s="115"/>
      <c r="O276" s="115"/>
      <c r="P276" s="115"/>
      <c r="Q276" s="115"/>
      <c r="R276" s="115"/>
    </row>
    <row r="277" spans="3:18" x14ac:dyDescent="0.35">
      <c r="C277" s="112"/>
      <c r="D277" s="113"/>
      <c r="E277" s="113"/>
      <c r="F277" s="115"/>
      <c r="G277" s="115"/>
      <c r="H277" s="115"/>
      <c r="I277" s="115"/>
      <c r="J277" s="115"/>
      <c r="K277" s="115"/>
      <c r="L277" s="115"/>
      <c r="M277" s="115"/>
      <c r="N277" s="115"/>
      <c r="O277" s="115"/>
      <c r="P277" s="115"/>
      <c r="Q277" s="115"/>
      <c r="R277" s="115"/>
    </row>
    <row r="278" spans="3:18" x14ac:dyDescent="0.35">
      <c r="C278" s="112"/>
      <c r="D278" s="113"/>
      <c r="E278" s="113"/>
      <c r="F278" s="115"/>
      <c r="G278" s="115"/>
      <c r="H278" s="115"/>
      <c r="I278" s="115"/>
      <c r="J278" s="115"/>
      <c r="K278" s="115"/>
      <c r="L278" s="115"/>
      <c r="M278" s="115"/>
      <c r="N278" s="115"/>
      <c r="O278" s="115"/>
      <c r="P278" s="115"/>
      <c r="Q278" s="115"/>
      <c r="R278" s="115"/>
    </row>
    <row r="279" spans="3:18" x14ac:dyDescent="0.35">
      <c r="C279" s="112"/>
      <c r="D279" s="113"/>
      <c r="E279" s="113"/>
      <c r="F279" s="115"/>
      <c r="G279" s="115"/>
      <c r="H279" s="115"/>
      <c r="I279" s="115"/>
      <c r="J279" s="115"/>
      <c r="K279" s="115"/>
      <c r="L279" s="115"/>
      <c r="M279" s="115"/>
      <c r="N279" s="115"/>
      <c r="O279" s="115"/>
      <c r="P279" s="115"/>
      <c r="Q279" s="115"/>
      <c r="R279" s="115"/>
    </row>
    <row r="280" spans="3:18" x14ac:dyDescent="0.35">
      <c r="C280" s="112"/>
      <c r="D280" s="113"/>
      <c r="E280" s="113"/>
      <c r="F280" s="115"/>
      <c r="G280" s="115"/>
      <c r="H280" s="115"/>
      <c r="I280" s="115"/>
      <c r="J280" s="115"/>
      <c r="K280" s="115"/>
      <c r="L280" s="115"/>
      <c r="M280" s="115"/>
      <c r="N280" s="115"/>
      <c r="O280" s="115"/>
      <c r="P280" s="115"/>
      <c r="Q280" s="115"/>
      <c r="R280" s="115"/>
    </row>
    <row r="281" spans="3:18" x14ac:dyDescent="0.35">
      <c r="C281" s="112"/>
      <c r="D281" s="113"/>
      <c r="E281" s="113"/>
      <c r="F281" s="115"/>
      <c r="G281" s="115"/>
      <c r="H281" s="115"/>
      <c r="I281" s="115"/>
      <c r="J281" s="115"/>
      <c r="K281" s="115"/>
      <c r="L281" s="115"/>
      <c r="M281" s="115"/>
      <c r="N281" s="115"/>
      <c r="O281" s="115"/>
      <c r="P281" s="115"/>
      <c r="Q281" s="115"/>
      <c r="R281" s="115"/>
    </row>
    <row r="282" spans="3:18" x14ac:dyDescent="0.35">
      <c r="C282" s="112"/>
      <c r="D282" s="113"/>
      <c r="E282" s="113"/>
      <c r="F282" s="115"/>
      <c r="G282" s="115"/>
      <c r="H282" s="115"/>
      <c r="I282" s="115"/>
      <c r="J282" s="115"/>
      <c r="K282" s="115"/>
      <c r="L282" s="115"/>
      <c r="M282" s="115"/>
      <c r="N282" s="115"/>
      <c r="O282" s="115"/>
      <c r="P282" s="115"/>
      <c r="Q282" s="115"/>
      <c r="R282" s="115"/>
    </row>
    <row r="283" spans="3:18" x14ac:dyDescent="0.35">
      <c r="C283" s="112"/>
      <c r="D283" s="113"/>
      <c r="E283" s="113"/>
      <c r="F283" s="115"/>
      <c r="G283" s="115"/>
      <c r="H283" s="115"/>
      <c r="I283" s="115"/>
      <c r="J283" s="115"/>
      <c r="K283" s="115"/>
      <c r="L283" s="115"/>
      <c r="M283" s="115"/>
      <c r="N283" s="115"/>
      <c r="O283" s="115"/>
      <c r="P283" s="115"/>
      <c r="Q283" s="115"/>
      <c r="R283" s="115"/>
    </row>
    <row r="284" spans="3:18" x14ac:dyDescent="0.35">
      <c r="C284" s="112"/>
      <c r="D284" s="113"/>
      <c r="E284" s="113"/>
      <c r="F284" s="115"/>
      <c r="G284" s="115"/>
      <c r="H284" s="115"/>
      <c r="I284" s="115"/>
      <c r="J284" s="115"/>
      <c r="K284" s="115"/>
      <c r="L284" s="115"/>
      <c r="M284" s="115"/>
      <c r="N284" s="115"/>
      <c r="O284" s="115"/>
      <c r="P284" s="115"/>
      <c r="Q284" s="115"/>
      <c r="R284" s="115"/>
    </row>
    <row r="285" spans="3:18" x14ac:dyDescent="0.35">
      <c r="C285" s="112"/>
      <c r="D285" s="113"/>
      <c r="E285" s="113"/>
      <c r="F285" s="115"/>
      <c r="G285" s="115"/>
      <c r="H285" s="115"/>
      <c r="I285" s="115"/>
      <c r="J285" s="115"/>
      <c r="K285" s="115"/>
      <c r="L285" s="115"/>
      <c r="M285" s="115"/>
      <c r="N285" s="115"/>
      <c r="O285" s="115"/>
      <c r="P285" s="115"/>
      <c r="Q285" s="115"/>
      <c r="R285" s="115"/>
    </row>
    <row r="286" spans="3:18" x14ac:dyDescent="0.35">
      <c r="C286" s="112"/>
      <c r="D286" s="113"/>
      <c r="E286" s="113"/>
      <c r="F286" s="115"/>
      <c r="G286" s="115"/>
      <c r="H286" s="115"/>
      <c r="I286" s="115"/>
      <c r="J286" s="115"/>
      <c r="K286" s="115"/>
      <c r="L286" s="115"/>
      <c r="M286" s="115"/>
      <c r="N286" s="115"/>
      <c r="O286" s="115"/>
      <c r="P286" s="115"/>
      <c r="Q286" s="115"/>
      <c r="R286" s="115"/>
    </row>
    <row r="287" spans="3:18" x14ac:dyDescent="0.35">
      <c r="C287" s="112"/>
      <c r="D287" s="113"/>
      <c r="E287" s="113"/>
      <c r="F287" s="115"/>
      <c r="G287" s="115"/>
      <c r="H287" s="115"/>
      <c r="I287" s="115"/>
      <c r="J287" s="115"/>
      <c r="K287" s="115"/>
      <c r="L287" s="115"/>
      <c r="M287" s="115"/>
      <c r="N287" s="115"/>
      <c r="O287" s="115"/>
      <c r="P287" s="115"/>
      <c r="Q287" s="115"/>
      <c r="R287" s="115"/>
    </row>
    <row r="288" spans="3:18" x14ac:dyDescent="0.35">
      <c r="C288" s="112"/>
      <c r="D288" s="113"/>
      <c r="E288" s="113"/>
      <c r="F288" s="115"/>
      <c r="G288" s="115"/>
      <c r="H288" s="115"/>
      <c r="I288" s="115"/>
      <c r="J288" s="115"/>
      <c r="K288" s="115"/>
      <c r="L288" s="115"/>
      <c r="M288" s="115"/>
      <c r="N288" s="115"/>
      <c r="O288" s="115"/>
      <c r="P288" s="115"/>
      <c r="Q288" s="115"/>
      <c r="R288" s="115"/>
    </row>
    <row r="289" spans="3:18" x14ac:dyDescent="0.35">
      <c r="C289" s="112"/>
      <c r="D289" s="113"/>
      <c r="E289" s="113"/>
      <c r="F289" s="115"/>
      <c r="G289" s="115"/>
      <c r="H289" s="115"/>
      <c r="I289" s="115"/>
      <c r="J289" s="115"/>
      <c r="K289" s="115"/>
      <c r="L289" s="115"/>
      <c r="M289" s="115"/>
      <c r="N289" s="115"/>
      <c r="O289" s="115"/>
      <c r="P289" s="115"/>
      <c r="Q289" s="115"/>
      <c r="R289" s="115"/>
    </row>
    <row r="290" spans="3:18" x14ac:dyDescent="0.35">
      <c r="C290" s="112"/>
      <c r="D290" s="113"/>
      <c r="E290" s="113"/>
      <c r="F290" s="115"/>
      <c r="G290" s="115"/>
      <c r="H290" s="115"/>
      <c r="I290" s="115"/>
      <c r="J290" s="115"/>
      <c r="K290" s="115"/>
      <c r="L290" s="115"/>
      <c r="M290" s="115"/>
      <c r="N290" s="115"/>
      <c r="O290" s="115"/>
      <c r="P290" s="115"/>
      <c r="Q290" s="115"/>
      <c r="R290" s="115"/>
    </row>
    <row r="291" spans="3:18" x14ac:dyDescent="0.35">
      <c r="C291" s="112"/>
      <c r="D291" s="113"/>
      <c r="E291" s="113"/>
      <c r="F291" s="115"/>
      <c r="G291" s="115"/>
      <c r="H291" s="115"/>
      <c r="I291" s="115"/>
      <c r="J291" s="115"/>
      <c r="K291" s="115"/>
      <c r="L291" s="115"/>
      <c r="M291" s="115"/>
      <c r="N291" s="115"/>
      <c r="O291" s="115"/>
      <c r="P291" s="115"/>
      <c r="Q291" s="115"/>
      <c r="R291" s="115"/>
    </row>
    <row r="292" spans="3:18" x14ac:dyDescent="0.35">
      <c r="C292" s="112"/>
      <c r="D292" s="113"/>
      <c r="E292" s="113"/>
      <c r="F292" s="115"/>
      <c r="G292" s="115"/>
      <c r="H292" s="115"/>
      <c r="I292" s="115"/>
      <c r="J292" s="115"/>
      <c r="K292" s="115"/>
      <c r="L292" s="115"/>
      <c r="M292" s="115"/>
      <c r="N292" s="115"/>
      <c r="O292" s="115"/>
      <c r="P292" s="115"/>
      <c r="Q292" s="115"/>
      <c r="R292" s="115"/>
    </row>
    <row r="293" spans="3:18" x14ac:dyDescent="0.35">
      <c r="C293" s="112"/>
      <c r="D293" s="113"/>
      <c r="E293" s="113"/>
      <c r="F293" s="115"/>
      <c r="G293" s="115"/>
      <c r="H293" s="115"/>
      <c r="I293" s="115"/>
      <c r="J293" s="115"/>
      <c r="K293" s="115"/>
      <c r="L293" s="115"/>
      <c r="M293" s="115"/>
      <c r="N293" s="115"/>
      <c r="O293" s="115"/>
      <c r="P293" s="115"/>
      <c r="Q293" s="115"/>
      <c r="R293" s="115"/>
    </row>
    <row r="294" spans="3:18" x14ac:dyDescent="0.35">
      <c r="C294" s="112"/>
      <c r="D294" s="113"/>
      <c r="E294" s="113"/>
      <c r="F294" s="115"/>
      <c r="G294" s="115"/>
      <c r="H294" s="115"/>
      <c r="I294" s="115"/>
      <c r="J294" s="115"/>
      <c r="K294" s="115"/>
      <c r="L294" s="115"/>
      <c r="M294" s="115"/>
      <c r="N294" s="115"/>
      <c r="O294" s="115"/>
      <c r="P294" s="115"/>
      <c r="Q294" s="115"/>
      <c r="R294" s="115"/>
    </row>
    <row r="295" spans="3:18" x14ac:dyDescent="0.35">
      <c r="C295" s="112"/>
      <c r="D295" s="113"/>
      <c r="E295" s="113"/>
      <c r="F295" s="115"/>
      <c r="G295" s="115"/>
      <c r="H295" s="115"/>
      <c r="I295" s="115"/>
      <c r="J295" s="115"/>
      <c r="K295" s="115"/>
      <c r="L295" s="115"/>
      <c r="M295" s="115"/>
      <c r="N295" s="115"/>
      <c r="O295" s="115"/>
      <c r="P295" s="115"/>
      <c r="Q295" s="115"/>
      <c r="R295" s="115"/>
    </row>
    <row r="296" spans="3:18" x14ac:dyDescent="0.35">
      <c r="C296" s="112"/>
      <c r="D296" s="113"/>
      <c r="E296" s="113"/>
      <c r="F296" s="115"/>
      <c r="G296" s="115"/>
      <c r="H296" s="115"/>
      <c r="I296" s="115"/>
      <c r="J296" s="115"/>
      <c r="K296" s="115"/>
      <c r="L296" s="115"/>
      <c r="M296" s="115"/>
      <c r="N296" s="115"/>
      <c r="O296" s="115"/>
      <c r="P296" s="115"/>
      <c r="Q296" s="115"/>
      <c r="R296" s="115"/>
    </row>
    <row r="297" spans="3:18" x14ac:dyDescent="0.35">
      <c r="C297" s="112"/>
      <c r="D297" s="113"/>
      <c r="E297" s="113"/>
      <c r="F297" s="115"/>
      <c r="G297" s="115"/>
      <c r="H297" s="115"/>
      <c r="I297" s="115"/>
      <c r="J297" s="115"/>
      <c r="K297" s="115"/>
      <c r="L297" s="115"/>
      <c r="M297" s="115"/>
      <c r="N297" s="115"/>
      <c r="O297" s="115"/>
      <c r="P297" s="115"/>
      <c r="Q297" s="115"/>
      <c r="R297" s="115"/>
    </row>
    <row r="298" spans="3:18" x14ac:dyDescent="0.35">
      <c r="C298" s="112"/>
      <c r="D298" s="113"/>
      <c r="E298" s="113"/>
      <c r="F298" s="115"/>
      <c r="G298" s="115"/>
      <c r="H298" s="115"/>
      <c r="I298" s="115"/>
      <c r="J298" s="115"/>
      <c r="K298" s="115"/>
      <c r="L298" s="115"/>
      <c r="M298" s="115"/>
      <c r="N298" s="115"/>
      <c r="O298" s="115"/>
      <c r="P298" s="115"/>
      <c r="Q298" s="115"/>
      <c r="R298" s="115"/>
    </row>
    <row r="299" spans="3:18" x14ac:dyDescent="0.35">
      <c r="C299" s="112"/>
      <c r="D299" s="113"/>
      <c r="E299" s="113"/>
      <c r="F299" s="115"/>
      <c r="G299" s="115"/>
      <c r="H299" s="115"/>
      <c r="I299" s="115"/>
      <c r="J299" s="115"/>
      <c r="K299" s="115"/>
      <c r="L299" s="115"/>
      <c r="M299" s="115"/>
      <c r="N299" s="115"/>
      <c r="O299" s="115"/>
      <c r="P299" s="115"/>
      <c r="Q299" s="115"/>
      <c r="R299" s="115"/>
    </row>
    <row r="300" spans="3:18" x14ac:dyDescent="0.35">
      <c r="C300" s="112"/>
      <c r="D300" s="113"/>
      <c r="E300" s="113"/>
      <c r="F300" s="115"/>
      <c r="G300" s="115"/>
      <c r="H300" s="115"/>
      <c r="I300" s="115"/>
      <c r="J300" s="115"/>
      <c r="K300" s="115"/>
      <c r="L300" s="115"/>
      <c r="M300" s="115"/>
      <c r="N300" s="115"/>
      <c r="O300" s="115"/>
      <c r="P300" s="115"/>
      <c r="Q300" s="115"/>
      <c r="R300" s="115"/>
    </row>
    <row r="301" spans="3:18" x14ac:dyDescent="0.35">
      <c r="C301" s="112"/>
      <c r="D301" s="113"/>
      <c r="E301" s="113"/>
      <c r="F301" s="115"/>
      <c r="G301" s="115"/>
      <c r="H301" s="115"/>
      <c r="I301" s="115"/>
      <c r="J301" s="115"/>
      <c r="K301" s="115"/>
      <c r="L301" s="115"/>
      <c r="M301" s="115"/>
      <c r="N301" s="115"/>
      <c r="O301" s="115"/>
      <c r="P301" s="115"/>
      <c r="Q301" s="115"/>
      <c r="R301" s="115"/>
    </row>
    <row r="302" spans="3:18" x14ac:dyDescent="0.35">
      <c r="C302" s="112"/>
      <c r="D302" s="113"/>
      <c r="E302" s="113"/>
      <c r="F302" s="115"/>
      <c r="G302" s="115"/>
      <c r="H302" s="115"/>
      <c r="I302" s="115"/>
      <c r="J302" s="115"/>
      <c r="K302" s="115"/>
      <c r="L302" s="115"/>
      <c r="M302" s="115"/>
      <c r="N302" s="115"/>
      <c r="O302" s="115"/>
      <c r="P302" s="115"/>
      <c r="Q302" s="115"/>
      <c r="R302" s="115"/>
    </row>
    <row r="303" spans="3:18" x14ac:dyDescent="0.35">
      <c r="C303" s="112"/>
      <c r="D303" s="113"/>
      <c r="E303" s="113"/>
      <c r="F303" s="115"/>
      <c r="G303" s="115"/>
      <c r="H303" s="115"/>
      <c r="I303" s="115"/>
      <c r="J303" s="115"/>
      <c r="K303" s="115"/>
      <c r="L303" s="115"/>
      <c r="M303" s="115"/>
      <c r="N303" s="115"/>
      <c r="O303" s="115"/>
      <c r="P303" s="115"/>
      <c r="Q303" s="115"/>
      <c r="R303" s="115"/>
    </row>
    <row r="304" spans="3:18" x14ac:dyDescent="0.35">
      <c r="C304" s="112"/>
      <c r="D304" s="113"/>
      <c r="E304" s="113"/>
      <c r="F304" s="115"/>
      <c r="G304" s="115"/>
      <c r="H304" s="115"/>
      <c r="I304" s="115"/>
      <c r="J304" s="115"/>
      <c r="K304" s="115"/>
      <c r="L304" s="115"/>
      <c r="M304" s="115"/>
      <c r="N304" s="115"/>
      <c r="O304" s="115"/>
      <c r="P304" s="115"/>
      <c r="Q304" s="115"/>
      <c r="R304" s="115"/>
    </row>
    <row r="305" spans="3:18" x14ac:dyDescent="0.35">
      <c r="C305" s="112"/>
      <c r="D305" s="113"/>
      <c r="E305" s="113"/>
      <c r="F305" s="115"/>
      <c r="G305" s="115"/>
      <c r="H305" s="115"/>
      <c r="I305" s="115"/>
      <c r="J305" s="115"/>
      <c r="K305" s="115"/>
      <c r="L305" s="115"/>
      <c r="M305" s="115"/>
      <c r="N305" s="115"/>
      <c r="O305" s="115"/>
      <c r="P305" s="115"/>
      <c r="Q305" s="115"/>
      <c r="R305" s="115"/>
    </row>
    <row r="306" spans="3:18" x14ac:dyDescent="0.35">
      <c r="C306" s="112"/>
      <c r="D306" s="113"/>
      <c r="E306" s="113"/>
      <c r="F306" s="115"/>
      <c r="G306" s="115"/>
      <c r="H306" s="115"/>
      <c r="I306" s="115"/>
      <c r="J306" s="115"/>
      <c r="K306" s="115"/>
      <c r="L306" s="115"/>
      <c r="M306" s="115"/>
      <c r="N306" s="115"/>
      <c r="O306" s="115"/>
      <c r="P306" s="115"/>
      <c r="Q306" s="115"/>
      <c r="R306" s="115"/>
    </row>
    <row r="307" spans="3:18" x14ac:dyDescent="0.35">
      <c r="C307" s="112"/>
      <c r="D307" s="113"/>
      <c r="E307" s="113"/>
      <c r="F307" s="115"/>
      <c r="G307" s="115"/>
      <c r="H307" s="115"/>
      <c r="I307" s="115"/>
      <c r="J307" s="115"/>
      <c r="K307" s="115"/>
      <c r="L307" s="115"/>
      <c r="M307" s="115"/>
      <c r="N307" s="115"/>
      <c r="O307" s="115"/>
      <c r="P307" s="115"/>
      <c r="Q307" s="115"/>
      <c r="R307" s="115"/>
    </row>
    <row r="308" spans="3:18" x14ac:dyDescent="0.35">
      <c r="C308" s="112"/>
      <c r="D308" s="113"/>
      <c r="E308" s="113"/>
      <c r="F308" s="115"/>
      <c r="G308" s="115"/>
      <c r="H308" s="115"/>
      <c r="I308" s="115"/>
      <c r="J308" s="115"/>
      <c r="K308" s="115"/>
      <c r="L308" s="115"/>
      <c r="M308" s="115"/>
      <c r="N308" s="115"/>
      <c r="O308" s="115"/>
      <c r="P308" s="115"/>
      <c r="Q308" s="115"/>
      <c r="R308" s="115"/>
    </row>
    <row r="309" spans="3:18" x14ac:dyDescent="0.35">
      <c r="C309" s="112"/>
      <c r="D309" s="113"/>
      <c r="E309" s="113"/>
      <c r="F309" s="115"/>
      <c r="G309" s="115"/>
      <c r="H309" s="115"/>
      <c r="I309" s="115"/>
      <c r="J309" s="115"/>
      <c r="K309" s="115"/>
      <c r="L309" s="115"/>
      <c r="M309" s="115"/>
      <c r="N309" s="115"/>
      <c r="O309" s="115"/>
      <c r="P309" s="115"/>
      <c r="Q309" s="115"/>
      <c r="R309" s="115"/>
    </row>
    <row r="310" spans="3:18" x14ac:dyDescent="0.35">
      <c r="C310" s="112"/>
      <c r="D310" s="113"/>
      <c r="E310" s="113"/>
      <c r="F310" s="115"/>
      <c r="G310" s="115"/>
      <c r="H310" s="115"/>
      <c r="I310" s="115"/>
      <c r="J310" s="115"/>
      <c r="K310" s="115"/>
      <c r="L310" s="115"/>
      <c r="M310" s="115"/>
      <c r="N310" s="115"/>
      <c r="O310" s="115"/>
      <c r="P310" s="115"/>
      <c r="Q310" s="115"/>
      <c r="R310" s="115"/>
    </row>
    <row r="311" spans="3:18" x14ac:dyDescent="0.35">
      <c r="C311" s="112"/>
      <c r="D311" s="113"/>
      <c r="E311" s="113"/>
      <c r="F311" s="115"/>
      <c r="G311" s="115"/>
      <c r="H311" s="115"/>
      <c r="I311" s="115"/>
      <c r="J311" s="115"/>
      <c r="K311" s="115"/>
      <c r="L311" s="115"/>
      <c r="M311" s="115"/>
      <c r="N311" s="115"/>
      <c r="O311" s="115"/>
      <c r="P311" s="115"/>
      <c r="Q311" s="115"/>
      <c r="R311" s="115"/>
    </row>
    <row r="312" spans="3:18" x14ac:dyDescent="0.35">
      <c r="C312" s="112"/>
      <c r="D312" s="113"/>
      <c r="E312" s="113"/>
      <c r="F312" s="115"/>
      <c r="G312" s="115"/>
      <c r="H312" s="115"/>
      <c r="I312" s="115"/>
      <c r="J312" s="115"/>
      <c r="K312" s="115"/>
      <c r="L312" s="115"/>
      <c r="M312" s="115"/>
      <c r="N312" s="115"/>
      <c r="O312" s="115"/>
      <c r="P312" s="115"/>
      <c r="Q312" s="115"/>
      <c r="R312" s="115"/>
    </row>
    <row r="313" spans="3:18" x14ac:dyDescent="0.35">
      <c r="C313" s="112"/>
      <c r="D313" s="113"/>
      <c r="E313" s="113"/>
      <c r="F313" s="115"/>
      <c r="G313" s="115"/>
      <c r="H313" s="115"/>
      <c r="I313" s="115"/>
      <c r="J313" s="115"/>
      <c r="K313" s="115"/>
      <c r="L313" s="115"/>
      <c r="M313" s="115"/>
      <c r="N313" s="115"/>
      <c r="O313" s="115"/>
      <c r="P313" s="115"/>
      <c r="Q313" s="115"/>
      <c r="R313" s="115"/>
    </row>
    <row r="314" spans="3:18" x14ac:dyDescent="0.35">
      <c r="C314" s="112"/>
      <c r="D314" s="113"/>
      <c r="E314" s="113"/>
      <c r="F314" s="115"/>
      <c r="G314" s="115"/>
      <c r="H314" s="115"/>
      <c r="I314" s="115"/>
      <c r="J314" s="115"/>
      <c r="K314" s="115"/>
      <c r="L314" s="115"/>
      <c r="M314" s="115"/>
      <c r="N314" s="115"/>
      <c r="O314" s="115"/>
      <c r="P314" s="115"/>
      <c r="Q314" s="115"/>
      <c r="R314" s="115"/>
    </row>
    <row r="315" spans="3:18" x14ac:dyDescent="0.35">
      <c r="C315" s="112"/>
      <c r="D315" s="113"/>
      <c r="E315" s="113"/>
      <c r="F315" s="115"/>
      <c r="G315" s="115"/>
      <c r="H315" s="115"/>
      <c r="I315" s="115"/>
      <c r="J315" s="115"/>
      <c r="K315" s="115"/>
      <c r="L315" s="115"/>
      <c r="M315" s="115"/>
      <c r="N315" s="115"/>
      <c r="O315" s="115"/>
      <c r="P315" s="115"/>
      <c r="Q315" s="115"/>
      <c r="R315" s="115"/>
    </row>
    <row r="316" spans="3:18" x14ac:dyDescent="0.35">
      <c r="C316" s="112"/>
      <c r="D316" s="113"/>
      <c r="E316" s="113"/>
      <c r="F316" s="115"/>
      <c r="G316" s="115"/>
      <c r="H316" s="115"/>
      <c r="I316" s="115"/>
      <c r="J316" s="115"/>
      <c r="K316" s="115"/>
      <c r="L316" s="115"/>
      <c r="M316" s="115"/>
      <c r="N316" s="115"/>
      <c r="O316" s="115"/>
      <c r="P316" s="115"/>
      <c r="Q316" s="115"/>
      <c r="R316" s="115"/>
    </row>
    <row r="317" spans="3:18" x14ac:dyDescent="0.35">
      <c r="C317" s="112"/>
      <c r="D317" s="113"/>
      <c r="E317" s="113"/>
      <c r="F317" s="115"/>
      <c r="G317" s="115"/>
      <c r="H317" s="115"/>
      <c r="I317" s="115"/>
      <c r="J317" s="115"/>
      <c r="K317" s="115"/>
      <c r="L317" s="115"/>
      <c r="M317" s="115"/>
      <c r="N317" s="115"/>
      <c r="O317" s="115"/>
      <c r="P317" s="115"/>
      <c r="Q317" s="115"/>
      <c r="R317" s="115"/>
    </row>
    <row r="318" spans="3:18" x14ac:dyDescent="0.35">
      <c r="C318" s="112"/>
      <c r="D318" s="113"/>
      <c r="E318" s="113"/>
      <c r="F318" s="115"/>
      <c r="G318" s="115"/>
      <c r="H318" s="115"/>
      <c r="I318" s="115"/>
      <c r="J318" s="115"/>
      <c r="K318" s="115"/>
      <c r="L318" s="115"/>
      <c r="M318" s="115"/>
      <c r="N318" s="115"/>
      <c r="O318" s="115"/>
      <c r="P318" s="115"/>
      <c r="Q318" s="115"/>
      <c r="R318" s="115"/>
    </row>
    <row r="319" spans="3:18" x14ac:dyDescent="0.35">
      <c r="C319" s="112"/>
      <c r="D319" s="113"/>
      <c r="E319" s="113"/>
      <c r="F319" s="115"/>
      <c r="G319" s="115"/>
      <c r="H319" s="115"/>
      <c r="I319" s="115"/>
      <c r="J319" s="115"/>
      <c r="K319" s="115"/>
      <c r="L319" s="115"/>
      <c r="M319" s="115"/>
      <c r="N319" s="115"/>
      <c r="O319" s="115"/>
      <c r="P319" s="115"/>
      <c r="Q319" s="115"/>
      <c r="R319" s="115"/>
    </row>
    <row r="320" spans="3:18" x14ac:dyDescent="0.35">
      <c r="C320" s="112"/>
      <c r="D320" s="113"/>
      <c r="E320" s="113"/>
      <c r="F320" s="115"/>
      <c r="G320" s="115"/>
      <c r="H320" s="115"/>
      <c r="I320" s="115"/>
      <c r="J320" s="115"/>
      <c r="K320" s="115"/>
      <c r="L320" s="115"/>
      <c r="M320" s="115"/>
      <c r="N320" s="115"/>
      <c r="O320" s="115"/>
      <c r="P320" s="115"/>
      <c r="Q320" s="115"/>
      <c r="R320" s="115"/>
    </row>
    <row r="321" spans="3:18" x14ac:dyDescent="0.35">
      <c r="C321" s="112"/>
      <c r="D321" s="113"/>
      <c r="E321" s="113"/>
      <c r="F321" s="115"/>
      <c r="G321" s="115"/>
      <c r="H321" s="115"/>
      <c r="I321" s="115"/>
      <c r="J321" s="115"/>
      <c r="K321" s="115"/>
      <c r="L321" s="115"/>
      <c r="M321" s="115"/>
      <c r="N321" s="115"/>
      <c r="O321" s="115"/>
      <c r="P321" s="115"/>
      <c r="Q321" s="115"/>
      <c r="R321" s="115"/>
    </row>
    <row r="322" spans="3:18" x14ac:dyDescent="0.35">
      <c r="C322" s="112"/>
      <c r="D322" s="113"/>
      <c r="E322" s="113"/>
      <c r="F322" s="115"/>
      <c r="G322" s="115"/>
      <c r="H322" s="115"/>
      <c r="I322" s="115"/>
      <c r="J322" s="115"/>
      <c r="K322" s="115"/>
      <c r="L322" s="115"/>
      <c r="M322" s="115"/>
      <c r="N322" s="115"/>
      <c r="O322" s="115"/>
      <c r="P322" s="115"/>
      <c r="Q322" s="115"/>
      <c r="R322" s="115"/>
    </row>
    <row r="323" spans="3:18" x14ac:dyDescent="0.35">
      <c r="C323" s="112"/>
      <c r="D323" s="113"/>
      <c r="E323" s="113"/>
      <c r="F323" s="115"/>
      <c r="G323" s="115"/>
      <c r="H323" s="115"/>
      <c r="I323" s="115"/>
      <c r="J323" s="115"/>
      <c r="K323" s="115"/>
      <c r="L323" s="115"/>
      <c r="M323" s="115"/>
      <c r="N323" s="115"/>
      <c r="O323" s="115"/>
      <c r="P323" s="115"/>
      <c r="Q323" s="115"/>
      <c r="R323" s="115"/>
    </row>
    <row r="324" spans="3:18" x14ac:dyDescent="0.35">
      <c r="C324" s="112"/>
      <c r="D324" s="113"/>
      <c r="E324" s="113"/>
      <c r="F324" s="115"/>
      <c r="G324" s="115"/>
      <c r="H324" s="115"/>
      <c r="I324" s="115"/>
      <c r="J324" s="115"/>
      <c r="K324" s="115"/>
      <c r="L324" s="115"/>
      <c r="M324" s="115"/>
      <c r="N324" s="115"/>
      <c r="O324" s="115"/>
      <c r="P324" s="115"/>
      <c r="Q324" s="115"/>
      <c r="R324" s="115"/>
    </row>
    <row r="325" spans="3:18" x14ac:dyDescent="0.35">
      <c r="C325" s="112"/>
      <c r="D325" s="113"/>
      <c r="E325" s="113"/>
      <c r="F325" s="115"/>
      <c r="G325" s="115"/>
      <c r="H325" s="115"/>
      <c r="I325" s="115"/>
      <c r="J325" s="115"/>
      <c r="K325" s="115"/>
      <c r="L325" s="115"/>
      <c r="M325" s="115"/>
      <c r="N325" s="115"/>
      <c r="O325" s="115"/>
      <c r="P325" s="115"/>
      <c r="Q325" s="115"/>
      <c r="R325" s="115"/>
    </row>
    <row r="326" spans="3:18" x14ac:dyDescent="0.35">
      <c r="C326" s="112"/>
      <c r="D326" s="113"/>
      <c r="E326" s="113"/>
      <c r="F326" s="115"/>
      <c r="G326" s="115"/>
      <c r="H326" s="115"/>
      <c r="I326" s="115"/>
      <c r="J326" s="115"/>
      <c r="K326" s="115"/>
      <c r="L326" s="115"/>
      <c r="M326" s="115"/>
      <c r="N326" s="115"/>
      <c r="O326" s="115"/>
      <c r="P326" s="115"/>
      <c r="Q326" s="115"/>
      <c r="R326" s="115"/>
    </row>
    <row r="327" spans="3:18" x14ac:dyDescent="0.35">
      <c r="C327" s="112"/>
      <c r="D327" s="113"/>
      <c r="E327" s="113"/>
      <c r="F327" s="115"/>
      <c r="G327" s="115"/>
      <c r="H327" s="115"/>
      <c r="I327" s="115"/>
      <c r="J327" s="115"/>
      <c r="K327" s="115"/>
      <c r="L327" s="115"/>
      <c r="M327" s="115"/>
      <c r="N327" s="115"/>
      <c r="O327" s="115"/>
      <c r="P327" s="115"/>
      <c r="Q327" s="115"/>
      <c r="R327" s="115"/>
    </row>
    <row r="328" spans="3:18" x14ac:dyDescent="0.35">
      <c r="C328" s="112"/>
      <c r="D328" s="113"/>
      <c r="E328" s="113"/>
      <c r="F328" s="115"/>
      <c r="G328" s="115"/>
      <c r="H328" s="115"/>
      <c r="I328" s="115"/>
      <c r="J328" s="115"/>
      <c r="K328" s="115"/>
      <c r="L328" s="115"/>
      <c r="M328" s="115"/>
      <c r="N328" s="115"/>
      <c r="O328" s="115"/>
      <c r="P328" s="115"/>
      <c r="Q328" s="115"/>
      <c r="R328" s="115"/>
    </row>
    <row r="329" spans="3:18" x14ac:dyDescent="0.35">
      <c r="C329" s="112"/>
      <c r="D329" s="113"/>
      <c r="E329" s="113"/>
      <c r="F329" s="115"/>
      <c r="G329" s="115"/>
      <c r="H329" s="115"/>
      <c r="I329" s="115"/>
      <c r="J329" s="115"/>
      <c r="K329" s="115"/>
      <c r="L329" s="115"/>
      <c r="M329" s="115"/>
      <c r="N329" s="115"/>
      <c r="O329" s="115"/>
      <c r="P329" s="115"/>
      <c r="Q329" s="115"/>
      <c r="R329" s="115"/>
    </row>
    <row r="330" spans="3:18" x14ac:dyDescent="0.35">
      <c r="C330" s="112"/>
      <c r="D330" s="113"/>
      <c r="E330" s="113"/>
      <c r="F330" s="115"/>
      <c r="G330" s="115"/>
      <c r="H330" s="115"/>
      <c r="I330" s="115"/>
      <c r="J330" s="115"/>
      <c r="K330" s="115"/>
      <c r="L330" s="115"/>
      <c r="M330" s="115"/>
      <c r="N330" s="115"/>
      <c r="O330" s="115"/>
      <c r="P330" s="115"/>
      <c r="Q330" s="115"/>
      <c r="R330" s="115"/>
    </row>
    <row r="331" spans="3:18" x14ac:dyDescent="0.35">
      <c r="C331" s="112"/>
      <c r="D331" s="113"/>
      <c r="E331" s="113"/>
      <c r="F331" s="115"/>
      <c r="G331" s="115"/>
      <c r="H331" s="115"/>
      <c r="I331" s="115"/>
      <c r="J331" s="115"/>
      <c r="K331" s="115"/>
      <c r="L331" s="115"/>
      <c r="M331" s="115"/>
      <c r="N331" s="115"/>
      <c r="O331" s="115"/>
      <c r="P331" s="115"/>
      <c r="Q331" s="115"/>
      <c r="R331" s="115"/>
    </row>
    <row r="332" spans="3:18" x14ac:dyDescent="0.35">
      <c r="C332" s="112"/>
      <c r="D332" s="113"/>
      <c r="E332" s="113"/>
      <c r="F332" s="115"/>
      <c r="G332" s="115"/>
      <c r="H332" s="115"/>
      <c r="I332" s="115"/>
      <c r="J332" s="115"/>
      <c r="K332" s="115"/>
      <c r="L332" s="115"/>
      <c r="M332" s="115"/>
      <c r="N332" s="115"/>
      <c r="O332" s="115"/>
      <c r="P332" s="115"/>
      <c r="Q332" s="115"/>
      <c r="R332" s="115"/>
    </row>
    <row r="333" spans="3:18" x14ac:dyDescent="0.35">
      <c r="C333" s="112"/>
      <c r="D333" s="113"/>
      <c r="E333" s="113"/>
      <c r="F333" s="115"/>
      <c r="G333" s="115"/>
      <c r="H333" s="115"/>
      <c r="I333" s="115"/>
      <c r="J333" s="115"/>
      <c r="K333" s="115"/>
      <c r="L333" s="115"/>
      <c r="M333" s="115"/>
      <c r="N333" s="115"/>
      <c r="O333" s="115"/>
      <c r="P333" s="115"/>
      <c r="Q333" s="115"/>
      <c r="R333" s="115"/>
    </row>
    <row r="334" spans="3:18" x14ac:dyDescent="0.35">
      <c r="C334" s="112"/>
      <c r="D334" s="113"/>
      <c r="E334" s="113"/>
      <c r="F334" s="115"/>
      <c r="G334" s="115"/>
      <c r="H334" s="115"/>
      <c r="I334" s="115"/>
      <c r="J334" s="115"/>
      <c r="K334" s="115"/>
      <c r="L334" s="115"/>
      <c r="M334" s="115"/>
      <c r="N334" s="115"/>
      <c r="O334" s="115"/>
      <c r="P334" s="115"/>
      <c r="Q334" s="115"/>
      <c r="R334" s="115"/>
    </row>
    <row r="335" spans="3:18" x14ac:dyDescent="0.35">
      <c r="C335" s="112"/>
      <c r="D335" s="113"/>
      <c r="E335" s="113"/>
      <c r="F335" s="115"/>
      <c r="G335" s="115"/>
      <c r="H335" s="115"/>
      <c r="I335" s="115"/>
      <c r="J335" s="115"/>
      <c r="K335" s="115"/>
      <c r="L335" s="115"/>
      <c r="M335" s="115"/>
      <c r="N335" s="115"/>
      <c r="O335" s="115"/>
      <c r="P335" s="115"/>
      <c r="Q335" s="115"/>
      <c r="R335" s="115"/>
    </row>
    <row r="336" spans="3:18" x14ac:dyDescent="0.35">
      <c r="C336" s="112"/>
      <c r="D336" s="113"/>
      <c r="E336" s="113"/>
      <c r="F336" s="115"/>
      <c r="G336" s="115"/>
      <c r="H336" s="115"/>
      <c r="I336" s="115"/>
      <c r="J336" s="115"/>
      <c r="K336" s="115"/>
      <c r="L336" s="115"/>
      <c r="M336" s="115"/>
      <c r="N336" s="115"/>
      <c r="O336" s="115"/>
      <c r="P336" s="115"/>
      <c r="Q336" s="115"/>
      <c r="R336" s="115"/>
    </row>
    <row r="337" spans="3:18" x14ac:dyDescent="0.35">
      <c r="C337" s="112"/>
      <c r="D337" s="113"/>
      <c r="E337" s="113"/>
      <c r="F337" s="115"/>
      <c r="G337" s="115"/>
      <c r="H337" s="115"/>
      <c r="I337" s="115"/>
      <c r="J337" s="115"/>
      <c r="K337" s="115"/>
      <c r="L337" s="115"/>
      <c r="M337" s="115"/>
      <c r="N337" s="115"/>
      <c r="O337" s="115"/>
      <c r="P337" s="115"/>
      <c r="Q337" s="115"/>
      <c r="R337" s="115"/>
    </row>
    <row r="338" spans="3:18" x14ac:dyDescent="0.35">
      <c r="C338" s="112"/>
      <c r="D338" s="113"/>
      <c r="E338" s="113"/>
      <c r="F338" s="115"/>
      <c r="G338" s="115"/>
      <c r="H338" s="115"/>
      <c r="I338" s="115"/>
      <c r="J338" s="115"/>
      <c r="K338" s="115"/>
      <c r="L338" s="115"/>
      <c r="M338" s="115"/>
      <c r="N338" s="115"/>
      <c r="O338" s="115"/>
      <c r="P338" s="115"/>
      <c r="Q338" s="115"/>
      <c r="R338" s="115"/>
    </row>
    <row r="339" spans="3:18" x14ac:dyDescent="0.35">
      <c r="C339" s="112"/>
      <c r="D339" s="113"/>
      <c r="E339" s="113"/>
      <c r="F339" s="115"/>
      <c r="G339" s="115"/>
      <c r="H339" s="115"/>
      <c r="I339" s="115"/>
      <c r="J339" s="115"/>
      <c r="K339" s="115"/>
      <c r="L339" s="115"/>
      <c r="M339" s="115"/>
      <c r="N339" s="115"/>
      <c r="O339" s="115"/>
      <c r="P339" s="115"/>
      <c r="Q339" s="115"/>
      <c r="R339" s="115"/>
    </row>
    <row r="340" spans="3:18" x14ac:dyDescent="0.35">
      <c r="C340" s="112"/>
      <c r="D340" s="113"/>
      <c r="E340" s="113"/>
      <c r="F340" s="115"/>
      <c r="G340" s="115"/>
      <c r="H340" s="115"/>
      <c r="I340" s="115"/>
      <c r="J340" s="115"/>
      <c r="K340" s="115"/>
      <c r="L340" s="115"/>
      <c r="M340" s="115"/>
      <c r="N340" s="115"/>
      <c r="O340" s="115"/>
      <c r="P340" s="115"/>
      <c r="Q340" s="115"/>
      <c r="R340" s="115"/>
    </row>
    <row r="341" spans="3:18" x14ac:dyDescent="0.35">
      <c r="C341" s="112"/>
      <c r="D341" s="113"/>
      <c r="E341" s="113"/>
      <c r="F341" s="115"/>
      <c r="G341" s="115"/>
      <c r="H341" s="115"/>
      <c r="I341" s="115"/>
      <c r="J341" s="115"/>
      <c r="K341" s="115"/>
      <c r="L341" s="115"/>
      <c r="M341" s="115"/>
      <c r="N341" s="115"/>
      <c r="O341" s="115"/>
      <c r="P341" s="115"/>
      <c r="Q341" s="115"/>
      <c r="R341" s="115"/>
    </row>
    <row r="342" spans="3:18" x14ac:dyDescent="0.35">
      <c r="C342" s="112"/>
      <c r="D342" s="113"/>
      <c r="E342" s="113"/>
      <c r="F342" s="115"/>
      <c r="G342" s="115"/>
      <c r="H342" s="115"/>
      <c r="I342" s="115"/>
      <c r="J342" s="115"/>
      <c r="K342" s="115"/>
      <c r="L342" s="115"/>
      <c r="M342" s="115"/>
      <c r="N342" s="115"/>
      <c r="O342" s="115"/>
      <c r="P342" s="115"/>
      <c r="Q342" s="115"/>
      <c r="R342" s="115"/>
    </row>
    <row r="343" spans="3:18" x14ac:dyDescent="0.35">
      <c r="C343" s="112"/>
      <c r="D343" s="113"/>
      <c r="E343" s="113"/>
      <c r="F343" s="115"/>
      <c r="G343" s="115"/>
      <c r="H343" s="115"/>
      <c r="I343" s="115"/>
      <c r="J343" s="115"/>
      <c r="K343" s="115"/>
      <c r="L343" s="115"/>
      <c r="M343" s="115"/>
      <c r="N343" s="115"/>
      <c r="O343" s="115"/>
      <c r="P343" s="115"/>
      <c r="Q343" s="115"/>
      <c r="R343" s="115"/>
    </row>
    <row r="344" spans="3:18" x14ac:dyDescent="0.35">
      <c r="C344" s="112"/>
      <c r="D344" s="113"/>
      <c r="E344" s="113"/>
      <c r="F344" s="115"/>
      <c r="G344" s="115"/>
      <c r="H344" s="115"/>
      <c r="I344" s="115"/>
      <c r="J344" s="115"/>
      <c r="K344" s="115"/>
      <c r="L344" s="115"/>
      <c r="M344" s="115"/>
      <c r="N344" s="115"/>
      <c r="O344" s="115"/>
      <c r="P344" s="115"/>
      <c r="Q344" s="115"/>
      <c r="R344" s="115"/>
    </row>
    <row r="345" spans="3:18" x14ac:dyDescent="0.35">
      <c r="C345" s="112"/>
      <c r="D345" s="113"/>
      <c r="E345" s="113"/>
      <c r="F345" s="115"/>
      <c r="G345" s="115"/>
      <c r="H345" s="115"/>
      <c r="I345" s="115"/>
      <c r="J345" s="115"/>
      <c r="K345" s="115"/>
      <c r="L345" s="115"/>
      <c r="M345" s="115"/>
      <c r="N345" s="115"/>
      <c r="O345" s="115"/>
      <c r="P345" s="115"/>
      <c r="Q345" s="115"/>
      <c r="R345" s="115"/>
    </row>
    <row r="346" spans="3:18" x14ac:dyDescent="0.35">
      <c r="C346" s="112"/>
      <c r="D346" s="113"/>
      <c r="E346" s="113"/>
      <c r="F346" s="115"/>
      <c r="G346" s="115"/>
      <c r="H346" s="115"/>
      <c r="I346" s="115"/>
      <c r="J346" s="115"/>
      <c r="K346" s="115"/>
      <c r="L346" s="115"/>
      <c r="M346" s="115"/>
      <c r="N346" s="115"/>
      <c r="O346" s="115"/>
      <c r="P346" s="115"/>
      <c r="Q346" s="115"/>
      <c r="R346" s="115"/>
    </row>
    <row r="347" spans="3:18" x14ac:dyDescent="0.35">
      <c r="C347" s="112"/>
      <c r="D347" s="113"/>
      <c r="E347" s="113"/>
      <c r="F347" s="115"/>
      <c r="G347" s="115"/>
      <c r="H347" s="115"/>
      <c r="I347" s="115"/>
      <c r="J347" s="115"/>
      <c r="K347" s="115"/>
      <c r="L347" s="115"/>
      <c r="M347" s="115"/>
      <c r="N347" s="115"/>
      <c r="O347" s="115"/>
      <c r="P347" s="115"/>
      <c r="Q347" s="115"/>
      <c r="R347" s="115"/>
    </row>
    <row r="348" spans="3:18" x14ac:dyDescent="0.35">
      <c r="C348" s="112"/>
      <c r="D348" s="113"/>
      <c r="E348" s="113"/>
      <c r="F348" s="115"/>
      <c r="G348" s="115"/>
      <c r="H348" s="115"/>
      <c r="I348" s="115"/>
      <c r="J348" s="115"/>
      <c r="K348" s="115"/>
      <c r="L348" s="115"/>
      <c r="M348" s="115"/>
      <c r="N348" s="115"/>
      <c r="O348" s="115"/>
      <c r="P348" s="115"/>
      <c r="Q348" s="115"/>
      <c r="R348" s="115"/>
    </row>
    <row r="349" spans="3:18" x14ac:dyDescent="0.35">
      <c r="C349" s="112"/>
      <c r="D349" s="113"/>
      <c r="E349" s="113"/>
      <c r="F349" s="115"/>
      <c r="G349" s="115"/>
      <c r="H349" s="115"/>
      <c r="I349" s="115"/>
      <c r="J349" s="115"/>
      <c r="K349" s="115"/>
      <c r="L349" s="115"/>
      <c r="M349" s="115"/>
      <c r="N349" s="115"/>
      <c r="O349" s="115"/>
      <c r="P349" s="115"/>
      <c r="Q349" s="115"/>
      <c r="R349" s="115"/>
    </row>
    <row r="350" spans="3:18" x14ac:dyDescent="0.35">
      <c r="C350" s="112"/>
      <c r="D350" s="113"/>
      <c r="E350" s="113"/>
      <c r="F350" s="115"/>
      <c r="G350" s="115"/>
      <c r="H350" s="115"/>
      <c r="I350" s="115"/>
      <c r="J350" s="115"/>
      <c r="K350" s="115"/>
      <c r="L350" s="115"/>
      <c r="M350" s="115"/>
      <c r="N350" s="115"/>
      <c r="O350" s="115"/>
      <c r="P350" s="115"/>
      <c r="Q350" s="115"/>
      <c r="R350" s="115"/>
    </row>
    <row r="351" spans="3:18" x14ac:dyDescent="0.35">
      <c r="C351" s="112"/>
      <c r="D351" s="113"/>
      <c r="E351" s="113"/>
      <c r="F351" s="115"/>
      <c r="G351" s="115"/>
      <c r="H351" s="115"/>
      <c r="I351" s="115"/>
      <c r="J351" s="115"/>
      <c r="K351" s="115"/>
      <c r="L351" s="115"/>
      <c r="M351" s="115"/>
      <c r="N351" s="115"/>
      <c r="O351" s="115"/>
      <c r="P351" s="115"/>
      <c r="Q351" s="115"/>
      <c r="R351" s="115"/>
    </row>
    <row r="352" spans="3:18" x14ac:dyDescent="0.35">
      <c r="C352" s="112"/>
      <c r="D352" s="113"/>
      <c r="E352" s="113"/>
      <c r="F352" s="115"/>
      <c r="G352" s="115"/>
      <c r="H352" s="115"/>
      <c r="I352" s="115"/>
      <c r="J352" s="115"/>
      <c r="K352" s="115"/>
      <c r="L352" s="115"/>
      <c r="M352" s="115"/>
      <c r="N352" s="115"/>
      <c r="O352" s="115"/>
      <c r="P352" s="115"/>
      <c r="Q352" s="115"/>
      <c r="R352" s="115"/>
    </row>
    <row r="353" spans="3:18" x14ac:dyDescent="0.35">
      <c r="C353" s="112"/>
      <c r="D353" s="113"/>
      <c r="E353" s="113"/>
      <c r="F353" s="115"/>
      <c r="G353" s="115"/>
      <c r="H353" s="115"/>
      <c r="I353" s="115"/>
      <c r="J353" s="115"/>
      <c r="K353" s="115"/>
      <c r="L353" s="115"/>
      <c r="M353" s="115"/>
      <c r="N353" s="115"/>
      <c r="O353" s="115"/>
      <c r="P353" s="115"/>
      <c r="Q353" s="115"/>
      <c r="R353" s="115"/>
    </row>
    <row r="354" spans="3:18" x14ac:dyDescent="0.35">
      <c r="C354" s="112"/>
      <c r="D354" s="113"/>
      <c r="E354" s="113"/>
      <c r="F354" s="115"/>
      <c r="G354" s="115"/>
      <c r="H354" s="115"/>
      <c r="I354" s="115"/>
      <c r="J354" s="115"/>
      <c r="K354" s="115"/>
      <c r="L354" s="115"/>
      <c r="M354" s="115"/>
      <c r="N354" s="115"/>
      <c r="O354" s="115"/>
      <c r="P354" s="115"/>
      <c r="Q354" s="115"/>
      <c r="R354" s="115"/>
    </row>
    <row r="355" spans="3:18" x14ac:dyDescent="0.35">
      <c r="C355" s="112"/>
      <c r="D355" s="113"/>
      <c r="E355" s="113"/>
      <c r="F355" s="115"/>
      <c r="G355" s="115"/>
      <c r="H355" s="115"/>
      <c r="I355" s="115"/>
      <c r="J355" s="115"/>
      <c r="K355" s="115"/>
      <c r="L355" s="115"/>
      <c r="M355" s="115"/>
      <c r="N355" s="115"/>
      <c r="O355" s="115"/>
      <c r="P355" s="115"/>
      <c r="Q355" s="115"/>
      <c r="R355" s="115"/>
    </row>
    <row r="356" spans="3:18" x14ac:dyDescent="0.35">
      <c r="C356" s="112"/>
      <c r="D356" s="113"/>
      <c r="E356" s="113"/>
      <c r="F356" s="115"/>
      <c r="G356" s="115"/>
      <c r="H356" s="115"/>
      <c r="I356" s="115"/>
      <c r="J356" s="115"/>
      <c r="K356" s="115"/>
      <c r="L356" s="115"/>
      <c r="M356" s="115"/>
      <c r="N356" s="115"/>
      <c r="O356" s="115"/>
      <c r="P356" s="115"/>
      <c r="Q356" s="115"/>
      <c r="R356" s="115"/>
    </row>
    <row r="357" spans="3:18" x14ac:dyDescent="0.35">
      <c r="C357" s="112"/>
      <c r="D357" s="113"/>
      <c r="E357" s="113"/>
      <c r="F357" s="115"/>
      <c r="G357" s="115"/>
      <c r="H357" s="115"/>
      <c r="I357" s="115"/>
      <c r="J357" s="115"/>
      <c r="K357" s="115"/>
      <c r="L357" s="115"/>
      <c r="M357" s="115"/>
      <c r="N357" s="115"/>
      <c r="O357" s="115"/>
      <c r="P357" s="115"/>
      <c r="Q357" s="115"/>
      <c r="R357" s="115"/>
    </row>
    <row r="358" spans="3:18" x14ac:dyDescent="0.35">
      <c r="C358" s="112"/>
      <c r="D358" s="113"/>
      <c r="E358" s="113"/>
      <c r="F358" s="115"/>
      <c r="G358" s="115"/>
      <c r="H358" s="115"/>
      <c r="I358" s="115"/>
      <c r="J358" s="115"/>
      <c r="K358" s="115"/>
      <c r="L358" s="115"/>
      <c r="M358" s="115"/>
      <c r="N358" s="115"/>
      <c r="O358" s="115"/>
      <c r="P358" s="115"/>
      <c r="Q358" s="115"/>
      <c r="R358" s="115"/>
    </row>
    <row r="359" spans="3:18" x14ac:dyDescent="0.35">
      <c r="C359" s="112"/>
      <c r="D359" s="113"/>
      <c r="E359" s="113"/>
      <c r="F359" s="115"/>
      <c r="G359" s="115"/>
      <c r="H359" s="115"/>
      <c r="I359" s="115"/>
      <c r="J359" s="115"/>
      <c r="K359" s="115"/>
      <c r="L359" s="115"/>
      <c r="M359" s="115"/>
      <c r="N359" s="115"/>
      <c r="O359" s="115"/>
      <c r="P359" s="115"/>
      <c r="Q359" s="115"/>
      <c r="R359" s="115"/>
    </row>
    <row r="360" spans="3:18" x14ac:dyDescent="0.35">
      <c r="C360" s="112"/>
      <c r="D360" s="113"/>
      <c r="E360" s="113"/>
      <c r="F360" s="115"/>
      <c r="G360" s="115"/>
      <c r="H360" s="115"/>
      <c r="I360" s="115"/>
      <c r="J360" s="115"/>
      <c r="K360" s="115"/>
      <c r="L360" s="115"/>
      <c r="M360" s="115"/>
      <c r="N360" s="115"/>
      <c r="O360" s="115"/>
      <c r="P360" s="115"/>
      <c r="Q360" s="115"/>
      <c r="R360" s="115"/>
    </row>
    <row r="361" spans="3:18" x14ac:dyDescent="0.35">
      <c r="C361" s="112"/>
      <c r="D361" s="113"/>
      <c r="E361" s="113"/>
      <c r="F361" s="115"/>
      <c r="G361" s="115"/>
      <c r="H361" s="115"/>
      <c r="I361" s="115"/>
      <c r="J361" s="115"/>
      <c r="K361" s="115"/>
      <c r="L361" s="115"/>
      <c r="M361" s="115"/>
      <c r="N361" s="115"/>
      <c r="O361" s="115"/>
      <c r="P361" s="115"/>
      <c r="Q361" s="115"/>
      <c r="R361" s="115"/>
    </row>
    <row r="362" spans="3:18" x14ac:dyDescent="0.35">
      <c r="C362" s="112"/>
      <c r="D362" s="113"/>
      <c r="E362" s="113"/>
      <c r="F362" s="115"/>
      <c r="G362" s="115"/>
      <c r="H362" s="115"/>
      <c r="I362" s="115"/>
      <c r="J362" s="115"/>
      <c r="K362" s="115"/>
      <c r="L362" s="115"/>
      <c r="M362" s="115"/>
      <c r="N362" s="115"/>
      <c r="O362" s="115"/>
      <c r="P362" s="115"/>
      <c r="Q362" s="115"/>
      <c r="R362" s="115"/>
    </row>
    <row r="363" spans="3:18" x14ac:dyDescent="0.35">
      <c r="C363" s="112"/>
      <c r="D363" s="113"/>
      <c r="E363" s="113"/>
      <c r="F363" s="115"/>
      <c r="G363" s="115"/>
      <c r="H363" s="115"/>
      <c r="I363" s="115"/>
      <c r="J363" s="115"/>
      <c r="K363" s="115"/>
      <c r="L363" s="115"/>
      <c r="M363" s="115"/>
      <c r="N363" s="115"/>
      <c r="O363" s="115"/>
      <c r="P363" s="115"/>
      <c r="Q363" s="115"/>
      <c r="R363" s="115"/>
    </row>
    <row r="364" spans="3:18" x14ac:dyDescent="0.35">
      <c r="C364" s="112"/>
      <c r="D364" s="113"/>
      <c r="E364" s="113"/>
      <c r="F364" s="115"/>
      <c r="G364" s="115"/>
      <c r="H364" s="115"/>
      <c r="I364" s="115"/>
      <c r="J364" s="115"/>
      <c r="K364" s="115"/>
      <c r="L364" s="115"/>
      <c r="M364" s="115"/>
      <c r="N364" s="115"/>
      <c r="O364" s="115"/>
      <c r="P364" s="115"/>
      <c r="Q364" s="115"/>
      <c r="R364" s="115"/>
    </row>
    <row r="365" spans="3:18" x14ac:dyDescent="0.35">
      <c r="C365" s="112"/>
      <c r="D365" s="113"/>
      <c r="E365" s="113"/>
      <c r="F365" s="115"/>
      <c r="G365" s="115"/>
      <c r="H365" s="115"/>
      <c r="I365" s="115"/>
      <c r="J365" s="115"/>
      <c r="K365" s="115"/>
      <c r="L365" s="115"/>
      <c r="M365" s="115"/>
      <c r="N365" s="115"/>
      <c r="O365" s="115"/>
      <c r="P365" s="115"/>
      <c r="Q365" s="115"/>
      <c r="R365" s="115"/>
    </row>
    <row r="366" spans="3:18" x14ac:dyDescent="0.35">
      <c r="C366" s="112"/>
      <c r="D366" s="113"/>
      <c r="E366" s="113"/>
      <c r="F366" s="115"/>
      <c r="G366" s="115"/>
      <c r="H366" s="115"/>
      <c r="I366" s="115"/>
      <c r="J366" s="115"/>
      <c r="K366" s="115"/>
      <c r="L366" s="115"/>
      <c r="M366" s="115"/>
      <c r="N366" s="115"/>
      <c r="O366" s="115"/>
      <c r="P366" s="115"/>
      <c r="Q366" s="115"/>
      <c r="R366" s="115"/>
    </row>
    <row r="367" spans="3:18" x14ac:dyDescent="0.35">
      <c r="C367" s="112"/>
      <c r="D367" s="113"/>
      <c r="E367" s="113"/>
      <c r="F367" s="115"/>
      <c r="G367" s="115"/>
      <c r="H367" s="115"/>
      <c r="I367" s="115"/>
      <c r="J367" s="115"/>
      <c r="K367" s="115"/>
      <c r="L367" s="115"/>
      <c r="M367" s="115"/>
      <c r="N367" s="115"/>
      <c r="O367" s="115"/>
      <c r="P367" s="115"/>
      <c r="Q367" s="115"/>
      <c r="R367" s="115"/>
    </row>
    <row r="368" spans="3:18" x14ac:dyDescent="0.35">
      <c r="C368" s="112"/>
      <c r="D368" s="113"/>
      <c r="E368" s="113"/>
      <c r="F368" s="115"/>
      <c r="G368" s="115"/>
      <c r="H368" s="115"/>
      <c r="I368" s="115"/>
      <c r="J368" s="115"/>
      <c r="K368" s="115"/>
      <c r="L368" s="115"/>
      <c r="M368" s="115"/>
      <c r="N368" s="115"/>
      <c r="O368" s="115"/>
      <c r="P368" s="115"/>
      <c r="Q368" s="115"/>
      <c r="R368" s="115"/>
    </row>
    <row r="369" spans="3:18" x14ac:dyDescent="0.35">
      <c r="C369" s="112"/>
      <c r="D369" s="113"/>
      <c r="E369" s="113"/>
      <c r="F369" s="115"/>
      <c r="G369" s="115"/>
      <c r="H369" s="115"/>
      <c r="I369" s="115"/>
      <c r="J369" s="115"/>
      <c r="K369" s="115"/>
      <c r="L369" s="115"/>
      <c r="M369" s="115"/>
      <c r="N369" s="115"/>
      <c r="O369" s="115"/>
      <c r="P369" s="115"/>
      <c r="Q369" s="115"/>
      <c r="R369" s="115"/>
    </row>
    <row r="370" spans="3:18" x14ac:dyDescent="0.35">
      <c r="C370" s="112"/>
      <c r="D370" s="113"/>
      <c r="E370" s="113"/>
      <c r="F370" s="115"/>
      <c r="G370" s="115"/>
      <c r="H370" s="115"/>
      <c r="I370" s="115"/>
      <c r="J370" s="115"/>
      <c r="K370" s="115"/>
      <c r="L370" s="115"/>
      <c r="M370" s="115"/>
      <c r="N370" s="115"/>
      <c r="O370" s="115"/>
      <c r="P370" s="115"/>
      <c r="Q370" s="115"/>
      <c r="R370" s="115"/>
    </row>
    <row r="371" spans="3:18" x14ac:dyDescent="0.35">
      <c r="C371" s="112"/>
      <c r="D371" s="113"/>
      <c r="E371" s="113"/>
      <c r="F371" s="115"/>
      <c r="G371" s="115"/>
      <c r="H371" s="115"/>
      <c r="I371" s="115"/>
      <c r="J371" s="115"/>
      <c r="K371" s="115"/>
      <c r="L371" s="115"/>
      <c r="M371" s="115"/>
      <c r="N371" s="115"/>
      <c r="O371" s="115"/>
      <c r="P371" s="115"/>
      <c r="Q371" s="115"/>
      <c r="R371" s="115"/>
    </row>
    <row r="372" spans="3:18" x14ac:dyDescent="0.35">
      <c r="C372" s="112"/>
      <c r="D372" s="113"/>
      <c r="E372" s="113"/>
      <c r="F372" s="115"/>
      <c r="G372" s="115"/>
      <c r="H372" s="115"/>
      <c r="I372" s="115"/>
      <c r="J372" s="115"/>
      <c r="K372" s="115"/>
      <c r="L372" s="115"/>
      <c r="M372" s="115"/>
      <c r="N372" s="115"/>
      <c r="O372" s="115"/>
      <c r="P372" s="115"/>
      <c r="Q372" s="115"/>
      <c r="R372" s="115"/>
    </row>
    <row r="373" spans="3:18" x14ac:dyDescent="0.35">
      <c r="C373" s="112"/>
      <c r="D373" s="113"/>
      <c r="E373" s="113"/>
      <c r="F373" s="115"/>
      <c r="G373" s="115"/>
      <c r="H373" s="115"/>
      <c r="I373" s="115"/>
      <c r="J373" s="115"/>
      <c r="K373" s="115"/>
      <c r="L373" s="115"/>
      <c r="M373" s="115"/>
      <c r="N373" s="115"/>
      <c r="O373" s="115"/>
      <c r="P373" s="115"/>
      <c r="Q373" s="115"/>
      <c r="R373" s="115"/>
    </row>
    <row r="374" spans="3:18" x14ac:dyDescent="0.35">
      <c r="C374" s="112"/>
      <c r="D374" s="113"/>
      <c r="E374" s="113"/>
      <c r="F374" s="115"/>
      <c r="G374" s="115"/>
      <c r="H374" s="115"/>
      <c r="I374" s="115"/>
      <c r="J374" s="115"/>
      <c r="K374" s="115"/>
      <c r="L374" s="115"/>
      <c r="M374" s="115"/>
      <c r="N374" s="115"/>
      <c r="O374" s="115"/>
      <c r="P374" s="115"/>
      <c r="Q374" s="115"/>
      <c r="R374" s="115"/>
    </row>
    <row r="375" spans="3:18" x14ac:dyDescent="0.35">
      <c r="C375" s="112"/>
      <c r="D375" s="113"/>
      <c r="E375" s="113"/>
      <c r="F375" s="115"/>
      <c r="G375" s="115"/>
      <c r="H375" s="115"/>
      <c r="I375" s="115"/>
      <c r="J375" s="115"/>
      <c r="K375" s="115"/>
      <c r="L375" s="115"/>
      <c r="M375" s="115"/>
      <c r="N375" s="115"/>
      <c r="O375" s="115"/>
      <c r="P375" s="115"/>
      <c r="Q375" s="115"/>
      <c r="R375" s="115"/>
    </row>
    <row r="376" spans="3:18" x14ac:dyDescent="0.35">
      <c r="C376" s="112"/>
      <c r="D376" s="113"/>
      <c r="E376" s="113"/>
      <c r="F376" s="115"/>
      <c r="G376" s="115"/>
      <c r="H376" s="115"/>
      <c r="I376" s="115"/>
      <c r="J376" s="115"/>
      <c r="K376" s="115"/>
      <c r="L376" s="115"/>
      <c r="M376" s="115"/>
      <c r="N376" s="115"/>
      <c r="O376" s="115"/>
      <c r="P376" s="115"/>
      <c r="Q376" s="115"/>
      <c r="R376" s="115"/>
    </row>
    <row r="377" spans="3:18" x14ac:dyDescent="0.35">
      <c r="C377" s="112"/>
      <c r="D377" s="113"/>
      <c r="E377" s="113"/>
      <c r="F377" s="115"/>
      <c r="G377" s="115"/>
      <c r="H377" s="115"/>
      <c r="I377" s="115"/>
      <c r="J377" s="115"/>
      <c r="K377" s="115"/>
      <c r="L377" s="115"/>
      <c r="M377" s="115"/>
      <c r="N377" s="115"/>
      <c r="O377" s="115"/>
      <c r="P377" s="115"/>
      <c r="Q377" s="115"/>
      <c r="R377" s="115"/>
    </row>
    <row r="378" spans="3:18" x14ac:dyDescent="0.35">
      <c r="C378" s="112"/>
      <c r="D378" s="113"/>
      <c r="E378" s="113"/>
      <c r="F378" s="115"/>
      <c r="G378" s="115"/>
      <c r="H378" s="115"/>
      <c r="I378" s="115"/>
      <c r="J378" s="115"/>
      <c r="K378" s="115"/>
      <c r="L378" s="115"/>
      <c r="M378" s="115"/>
      <c r="N378" s="115"/>
      <c r="O378" s="115"/>
      <c r="P378" s="115"/>
      <c r="Q378" s="115"/>
      <c r="R378" s="115"/>
    </row>
    <row r="379" spans="3:18" x14ac:dyDescent="0.35">
      <c r="C379" s="112"/>
      <c r="D379" s="113"/>
      <c r="E379" s="113"/>
      <c r="F379" s="115"/>
      <c r="G379" s="115"/>
      <c r="H379" s="115"/>
      <c r="I379" s="115"/>
      <c r="J379" s="115"/>
      <c r="K379" s="115"/>
      <c r="L379" s="115"/>
      <c r="M379" s="115"/>
      <c r="N379" s="115"/>
      <c r="O379" s="115"/>
      <c r="P379" s="115"/>
      <c r="Q379" s="115"/>
      <c r="R379" s="115"/>
    </row>
    <row r="380" spans="3:18" x14ac:dyDescent="0.35">
      <c r="C380" s="112"/>
      <c r="D380" s="113"/>
      <c r="E380" s="113"/>
      <c r="F380" s="115"/>
      <c r="G380" s="115"/>
      <c r="H380" s="115"/>
      <c r="I380" s="115"/>
      <c r="J380" s="115"/>
      <c r="K380" s="115"/>
      <c r="L380" s="115"/>
      <c r="M380" s="115"/>
      <c r="N380" s="115"/>
      <c r="O380" s="115"/>
      <c r="P380" s="115"/>
      <c r="Q380" s="115"/>
      <c r="R380" s="115"/>
    </row>
    <row r="381" spans="3:18" x14ac:dyDescent="0.35">
      <c r="C381" s="112"/>
      <c r="D381" s="113"/>
      <c r="E381" s="113"/>
      <c r="F381" s="115"/>
      <c r="G381" s="115"/>
      <c r="H381" s="115"/>
      <c r="I381" s="115"/>
      <c r="J381" s="115"/>
      <c r="K381" s="115"/>
      <c r="L381" s="115"/>
      <c r="M381" s="115"/>
      <c r="N381" s="115"/>
      <c r="O381" s="115"/>
      <c r="P381" s="115"/>
      <c r="Q381" s="115"/>
      <c r="R381" s="115"/>
    </row>
    <row r="382" spans="3:18" x14ac:dyDescent="0.35">
      <c r="C382" s="112"/>
      <c r="D382" s="113"/>
      <c r="E382" s="113"/>
      <c r="F382" s="115"/>
      <c r="G382" s="115"/>
      <c r="H382" s="115"/>
      <c r="I382" s="115"/>
      <c r="J382" s="115"/>
      <c r="K382" s="115"/>
      <c r="L382" s="115"/>
      <c r="M382" s="115"/>
      <c r="N382" s="115"/>
      <c r="O382" s="115"/>
      <c r="P382" s="115"/>
      <c r="Q382" s="115"/>
      <c r="R382" s="115"/>
    </row>
    <row r="383" spans="3:18" x14ac:dyDescent="0.35">
      <c r="C383" s="112"/>
      <c r="D383" s="113"/>
      <c r="E383" s="113"/>
      <c r="F383" s="115"/>
      <c r="G383" s="115"/>
      <c r="H383" s="115"/>
      <c r="I383" s="115"/>
      <c r="J383" s="115"/>
      <c r="K383" s="115"/>
      <c r="L383" s="115"/>
      <c r="M383" s="115"/>
      <c r="N383" s="115"/>
      <c r="O383" s="115"/>
      <c r="P383" s="115"/>
      <c r="Q383" s="115"/>
      <c r="R383" s="115"/>
    </row>
    <row r="384" spans="3:18" x14ac:dyDescent="0.35">
      <c r="C384" s="112"/>
      <c r="D384" s="113"/>
      <c r="E384" s="113"/>
      <c r="F384" s="115"/>
      <c r="G384" s="115"/>
      <c r="H384" s="115"/>
      <c r="I384" s="115"/>
      <c r="J384" s="115"/>
      <c r="K384" s="115"/>
      <c r="L384" s="115"/>
      <c r="M384" s="115"/>
      <c r="N384" s="115"/>
      <c r="O384" s="115"/>
      <c r="P384" s="115"/>
      <c r="Q384" s="115"/>
      <c r="R384" s="115"/>
    </row>
    <row r="385" spans="3:18" x14ac:dyDescent="0.35">
      <c r="C385" s="112"/>
      <c r="D385" s="113"/>
      <c r="E385" s="113"/>
      <c r="F385" s="115"/>
      <c r="G385" s="115"/>
      <c r="H385" s="115"/>
      <c r="I385" s="115"/>
      <c r="J385" s="115"/>
      <c r="K385" s="115"/>
      <c r="L385" s="115"/>
      <c r="M385" s="115"/>
      <c r="N385" s="115"/>
      <c r="O385" s="115"/>
      <c r="P385" s="115"/>
      <c r="Q385" s="115"/>
      <c r="R385" s="115"/>
    </row>
    <row r="386" spans="3:18" x14ac:dyDescent="0.35">
      <c r="C386" s="112"/>
      <c r="D386" s="113"/>
      <c r="E386" s="113"/>
      <c r="F386" s="115"/>
      <c r="G386" s="115"/>
      <c r="H386" s="115"/>
      <c r="I386" s="115"/>
      <c r="J386" s="115"/>
      <c r="K386" s="115"/>
      <c r="L386" s="115"/>
      <c r="M386" s="115"/>
      <c r="N386" s="115"/>
      <c r="O386" s="115"/>
      <c r="P386" s="115"/>
      <c r="Q386" s="115"/>
      <c r="R386" s="115"/>
    </row>
    <row r="387" spans="3:18" x14ac:dyDescent="0.35">
      <c r="C387" s="112"/>
      <c r="D387" s="113"/>
      <c r="E387" s="113"/>
      <c r="F387" s="115"/>
      <c r="G387" s="115"/>
      <c r="H387" s="115"/>
      <c r="I387" s="115"/>
      <c r="J387" s="115"/>
      <c r="K387" s="115"/>
      <c r="L387" s="115"/>
      <c r="M387" s="115"/>
      <c r="N387" s="115"/>
      <c r="O387" s="115"/>
      <c r="P387" s="115"/>
      <c r="Q387" s="115"/>
      <c r="R387" s="115"/>
    </row>
    <row r="388" spans="3:18" x14ac:dyDescent="0.35">
      <c r="C388" s="112"/>
      <c r="D388" s="113"/>
      <c r="E388" s="113"/>
      <c r="F388" s="115"/>
      <c r="G388" s="115"/>
      <c r="H388" s="115"/>
      <c r="I388" s="115"/>
      <c r="J388" s="115"/>
      <c r="K388" s="115"/>
      <c r="L388" s="115"/>
      <c r="M388" s="115"/>
      <c r="N388" s="115"/>
      <c r="O388" s="115"/>
      <c r="P388" s="115"/>
      <c r="Q388" s="115"/>
      <c r="R388" s="115"/>
    </row>
    <row r="389" spans="3:18" x14ac:dyDescent="0.35">
      <c r="C389" s="112"/>
      <c r="D389" s="113"/>
      <c r="E389" s="113"/>
      <c r="F389" s="115"/>
      <c r="G389" s="115"/>
      <c r="H389" s="115"/>
      <c r="I389" s="115"/>
      <c r="J389" s="115"/>
      <c r="K389" s="115"/>
      <c r="L389" s="115"/>
      <c r="M389" s="115"/>
      <c r="N389" s="115"/>
      <c r="O389" s="115"/>
      <c r="P389" s="115"/>
      <c r="Q389" s="115"/>
      <c r="R389" s="115"/>
    </row>
    <row r="390" spans="3:18" x14ac:dyDescent="0.35">
      <c r="C390" s="112"/>
      <c r="D390" s="113"/>
      <c r="E390" s="113"/>
      <c r="F390" s="115"/>
      <c r="G390" s="115"/>
      <c r="H390" s="115"/>
      <c r="I390" s="115"/>
      <c r="J390" s="115"/>
      <c r="K390" s="115"/>
      <c r="L390" s="115"/>
      <c r="M390" s="115"/>
      <c r="N390" s="115"/>
      <c r="O390" s="115"/>
      <c r="P390" s="115"/>
      <c r="Q390" s="115"/>
      <c r="R390" s="115"/>
    </row>
    <row r="391" spans="3:18" x14ac:dyDescent="0.35">
      <c r="C391" s="112"/>
      <c r="D391" s="113"/>
      <c r="E391" s="113"/>
      <c r="F391" s="115"/>
      <c r="G391" s="115"/>
      <c r="H391" s="115"/>
      <c r="I391" s="115"/>
      <c r="J391" s="115"/>
      <c r="K391" s="115"/>
      <c r="L391" s="115"/>
      <c r="M391" s="115"/>
      <c r="N391" s="115"/>
      <c r="O391" s="115"/>
      <c r="P391" s="115"/>
      <c r="Q391" s="115"/>
      <c r="R391" s="115"/>
    </row>
    <row r="392" spans="3:18" x14ac:dyDescent="0.35">
      <c r="C392" s="112"/>
      <c r="D392" s="113"/>
      <c r="E392" s="113"/>
      <c r="F392" s="115"/>
      <c r="G392" s="115"/>
      <c r="H392" s="115"/>
      <c r="I392" s="115"/>
      <c r="J392" s="115"/>
      <c r="K392" s="115"/>
      <c r="L392" s="115"/>
      <c r="M392" s="115"/>
      <c r="N392" s="115"/>
      <c r="O392" s="115"/>
      <c r="P392" s="115"/>
      <c r="Q392" s="115"/>
      <c r="R392" s="115"/>
    </row>
    <row r="393" spans="3:18" x14ac:dyDescent="0.35">
      <c r="C393" s="112"/>
      <c r="D393" s="113"/>
      <c r="E393" s="113"/>
      <c r="F393" s="115"/>
      <c r="G393" s="115"/>
      <c r="H393" s="115"/>
      <c r="I393" s="115"/>
      <c r="J393" s="115"/>
      <c r="K393" s="115"/>
      <c r="L393" s="115"/>
      <c r="M393" s="115"/>
      <c r="N393" s="115"/>
      <c r="O393" s="115"/>
      <c r="P393" s="115"/>
      <c r="Q393" s="115"/>
      <c r="R393" s="115"/>
    </row>
    <row r="394" spans="3:18" x14ac:dyDescent="0.35">
      <c r="C394" s="112"/>
      <c r="D394" s="113"/>
      <c r="E394" s="113"/>
      <c r="F394" s="115"/>
      <c r="G394" s="115"/>
      <c r="H394" s="115"/>
      <c r="I394" s="115"/>
      <c r="J394" s="115"/>
      <c r="K394" s="115"/>
      <c r="L394" s="115"/>
      <c r="M394" s="115"/>
      <c r="N394" s="115"/>
      <c r="O394" s="115"/>
      <c r="P394" s="115"/>
      <c r="Q394" s="115"/>
      <c r="R394" s="115"/>
    </row>
    <row r="395" spans="3:18" x14ac:dyDescent="0.35">
      <c r="C395" s="112"/>
      <c r="D395" s="113"/>
      <c r="E395" s="113"/>
      <c r="F395" s="115"/>
      <c r="G395" s="115"/>
      <c r="H395" s="115"/>
      <c r="I395" s="115"/>
      <c r="J395" s="115"/>
      <c r="K395" s="115"/>
      <c r="L395" s="115"/>
      <c r="M395" s="115"/>
      <c r="N395" s="115"/>
      <c r="O395" s="115"/>
      <c r="P395" s="115"/>
      <c r="Q395" s="115"/>
      <c r="R395" s="115"/>
    </row>
    <row r="396" spans="3:18" x14ac:dyDescent="0.35">
      <c r="C396" s="112"/>
      <c r="D396" s="113"/>
      <c r="E396" s="113"/>
      <c r="F396" s="115"/>
      <c r="G396" s="115"/>
      <c r="H396" s="115"/>
      <c r="I396" s="115"/>
      <c r="J396" s="115"/>
      <c r="K396" s="115"/>
      <c r="L396" s="115"/>
      <c r="M396" s="115"/>
      <c r="N396" s="115"/>
      <c r="O396" s="115"/>
      <c r="P396" s="115"/>
      <c r="Q396" s="115"/>
      <c r="R396" s="115"/>
    </row>
    <row r="397" spans="3:18" x14ac:dyDescent="0.35">
      <c r="C397" s="112"/>
      <c r="D397" s="113"/>
      <c r="E397" s="113"/>
      <c r="F397" s="115"/>
      <c r="G397" s="115"/>
      <c r="H397" s="115"/>
      <c r="I397" s="115"/>
      <c r="J397" s="115"/>
      <c r="K397" s="115"/>
      <c r="L397" s="115"/>
      <c r="M397" s="115"/>
      <c r="N397" s="115"/>
      <c r="O397" s="115"/>
      <c r="P397" s="115"/>
      <c r="Q397" s="115"/>
      <c r="R397" s="115"/>
    </row>
    <row r="398" spans="3:18" x14ac:dyDescent="0.35">
      <c r="C398" s="112"/>
      <c r="D398" s="113"/>
      <c r="E398" s="113"/>
      <c r="F398" s="115"/>
      <c r="G398" s="115"/>
      <c r="H398" s="115"/>
      <c r="I398" s="115"/>
      <c r="J398" s="115"/>
      <c r="K398" s="115"/>
      <c r="L398" s="115"/>
      <c r="M398" s="115"/>
      <c r="N398" s="115"/>
      <c r="O398" s="115"/>
      <c r="P398" s="115"/>
      <c r="Q398" s="115"/>
      <c r="R398" s="115"/>
    </row>
    <row r="399" spans="3:18" x14ac:dyDescent="0.35">
      <c r="C399" s="112"/>
      <c r="D399" s="113"/>
      <c r="E399" s="113"/>
      <c r="F399" s="115"/>
      <c r="G399" s="115"/>
      <c r="H399" s="115"/>
      <c r="I399" s="115"/>
      <c r="J399" s="115"/>
      <c r="K399" s="115"/>
      <c r="L399" s="115"/>
      <c r="M399" s="115"/>
      <c r="N399" s="115"/>
      <c r="O399" s="115"/>
      <c r="P399" s="115"/>
      <c r="Q399" s="115"/>
      <c r="R399" s="115"/>
    </row>
    <row r="400" spans="3:18" x14ac:dyDescent="0.35">
      <c r="C400" s="112"/>
      <c r="D400" s="113"/>
      <c r="E400" s="113"/>
      <c r="F400" s="115"/>
      <c r="G400" s="115"/>
      <c r="H400" s="115"/>
      <c r="I400" s="115"/>
      <c r="J400" s="115"/>
      <c r="K400" s="115"/>
      <c r="L400" s="115"/>
      <c r="M400" s="115"/>
      <c r="N400" s="115"/>
      <c r="O400" s="115"/>
      <c r="P400" s="115"/>
      <c r="Q400" s="115"/>
      <c r="R400" s="115"/>
    </row>
    <row r="401" spans="3:18" x14ac:dyDescent="0.35">
      <c r="C401" s="112"/>
      <c r="D401" s="113"/>
      <c r="E401" s="113"/>
      <c r="F401" s="115"/>
      <c r="G401" s="115"/>
      <c r="H401" s="115"/>
      <c r="I401" s="115"/>
      <c r="J401" s="115"/>
      <c r="K401" s="115"/>
      <c r="L401" s="115"/>
      <c r="M401" s="115"/>
      <c r="N401" s="115"/>
      <c r="O401" s="115"/>
      <c r="P401" s="115"/>
      <c r="Q401" s="115"/>
      <c r="R401" s="115"/>
    </row>
    <row r="402" spans="3:18" x14ac:dyDescent="0.35">
      <c r="C402" s="112"/>
      <c r="D402" s="113"/>
      <c r="E402" s="113"/>
      <c r="F402" s="115"/>
      <c r="G402" s="115"/>
      <c r="H402" s="115"/>
      <c r="I402" s="115"/>
      <c r="J402" s="115"/>
      <c r="K402" s="115"/>
      <c r="L402" s="115"/>
      <c r="M402" s="115"/>
      <c r="N402" s="115"/>
      <c r="O402" s="115"/>
      <c r="P402" s="115"/>
      <c r="Q402" s="115"/>
      <c r="R402" s="115"/>
    </row>
    <row r="403" spans="3:18" x14ac:dyDescent="0.35">
      <c r="C403" s="112"/>
      <c r="D403" s="113"/>
      <c r="E403" s="113"/>
      <c r="F403" s="115"/>
      <c r="G403" s="115"/>
      <c r="H403" s="115"/>
      <c r="I403" s="115"/>
      <c r="J403" s="115"/>
      <c r="K403" s="115"/>
      <c r="L403" s="115"/>
      <c r="M403" s="115"/>
      <c r="N403" s="115"/>
      <c r="O403" s="115"/>
      <c r="P403" s="115"/>
      <c r="Q403" s="115"/>
      <c r="R403" s="115"/>
    </row>
    <row r="404" spans="3:18" x14ac:dyDescent="0.35">
      <c r="C404" s="112"/>
      <c r="D404" s="113"/>
      <c r="E404" s="113"/>
      <c r="F404" s="115"/>
      <c r="G404" s="115"/>
      <c r="H404" s="115"/>
      <c r="I404" s="115"/>
      <c r="J404" s="115"/>
      <c r="K404" s="115"/>
      <c r="L404" s="115"/>
      <c r="M404" s="115"/>
      <c r="N404" s="115"/>
      <c r="O404" s="115"/>
      <c r="P404" s="115"/>
      <c r="Q404" s="115"/>
      <c r="R404" s="115"/>
    </row>
    <row r="405" spans="3:18" x14ac:dyDescent="0.35">
      <c r="C405" s="112"/>
      <c r="D405" s="113"/>
      <c r="E405" s="113"/>
      <c r="F405" s="115"/>
      <c r="G405" s="115"/>
      <c r="H405" s="115"/>
      <c r="I405" s="115"/>
      <c r="J405" s="115"/>
      <c r="K405" s="115"/>
      <c r="L405" s="115"/>
      <c r="M405" s="115"/>
      <c r="N405" s="115"/>
      <c r="O405" s="115"/>
      <c r="P405" s="115"/>
      <c r="Q405" s="115"/>
      <c r="R405" s="115"/>
    </row>
    <row r="406" spans="3:18" x14ac:dyDescent="0.35">
      <c r="C406" s="112"/>
      <c r="D406" s="113"/>
      <c r="E406" s="113"/>
      <c r="F406" s="115"/>
      <c r="G406" s="115"/>
      <c r="H406" s="115"/>
      <c r="I406" s="115"/>
      <c r="J406" s="115"/>
      <c r="K406" s="115"/>
      <c r="L406" s="115"/>
      <c r="M406" s="115"/>
      <c r="N406" s="115"/>
      <c r="O406" s="115"/>
      <c r="P406" s="115"/>
      <c r="Q406" s="115"/>
      <c r="R406" s="115"/>
    </row>
    <row r="407" spans="3:18" x14ac:dyDescent="0.35">
      <c r="C407" s="112"/>
      <c r="D407" s="113"/>
      <c r="E407" s="113"/>
      <c r="F407" s="115"/>
      <c r="G407" s="115"/>
      <c r="H407" s="115"/>
      <c r="I407" s="115"/>
      <c r="J407" s="115"/>
      <c r="K407" s="115"/>
      <c r="L407" s="115"/>
      <c r="M407" s="115"/>
      <c r="N407" s="115"/>
      <c r="O407" s="115"/>
      <c r="P407" s="115"/>
      <c r="Q407" s="115"/>
      <c r="R407" s="115"/>
    </row>
    <row r="408" spans="3:18" x14ac:dyDescent="0.35">
      <c r="C408" s="112"/>
      <c r="D408" s="113"/>
      <c r="E408" s="113"/>
      <c r="F408" s="115"/>
      <c r="G408" s="115"/>
      <c r="H408" s="115"/>
      <c r="I408" s="115"/>
      <c r="J408" s="115"/>
      <c r="K408" s="115"/>
      <c r="L408" s="115"/>
      <c r="M408" s="115"/>
      <c r="N408" s="115"/>
      <c r="O408" s="115"/>
      <c r="P408" s="115"/>
      <c r="Q408" s="115"/>
      <c r="R408" s="115"/>
    </row>
    <row r="409" spans="3:18" x14ac:dyDescent="0.35">
      <c r="C409" s="112"/>
      <c r="D409" s="113"/>
      <c r="E409" s="113"/>
      <c r="F409" s="115"/>
      <c r="G409" s="115"/>
      <c r="H409" s="115"/>
      <c r="I409" s="115"/>
      <c r="J409" s="115"/>
      <c r="K409" s="115"/>
      <c r="L409" s="115"/>
      <c r="M409" s="115"/>
      <c r="N409" s="115"/>
      <c r="O409" s="115"/>
      <c r="P409" s="115"/>
      <c r="Q409" s="115"/>
      <c r="R409" s="115"/>
    </row>
    <row r="410" spans="3:18" x14ac:dyDescent="0.35">
      <c r="C410" s="112"/>
      <c r="D410" s="113"/>
      <c r="E410" s="113"/>
      <c r="F410" s="115"/>
      <c r="G410" s="115"/>
      <c r="H410" s="115"/>
      <c r="I410" s="115"/>
      <c r="J410" s="115"/>
      <c r="K410" s="115"/>
      <c r="L410" s="115"/>
      <c r="M410" s="115"/>
      <c r="N410" s="115"/>
      <c r="O410" s="115"/>
      <c r="P410" s="115"/>
      <c r="Q410" s="115"/>
      <c r="R410" s="115"/>
    </row>
    <row r="411" spans="3:18" x14ac:dyDescent="0.35">
      <c r="C411" s="112"/>
      <c r="D411" s="113"/>
      <c r="E411" s="113"/>
      <c r="F411" s="115"/>
      <c r="G411" s="115"/>
      <c r="H411" s="115"/>
      <c r="I411" s="115"/>
      <c r="J411" s="115"/>
      <c r="K411" s="115"/>
      <c r="L411" s="115"/>
      <c r="M411" s="115"/>
      <c r="N411" s="115"/>
      <c r="O411" s="115"/>
      <c r="P411" s="115"/>
      <c r="Q411" s="115"/>
      <c r="R411" s="115"/>
    </row>
    <row r="412" spans="3:18" x14ac:dyDescent="0.35">
      <c r="C412" s="112"/>
      <c r="D412" s="113"/>
      <c r="E412" s="113"/>
      <c r="F412" s="115"/>
      <c r="G412" s="115"/>
      <c r="H412" s="115"/>
      <c r="I412" s="115"/>
      <c r="J412" s="115"/>
      <c r="K412" s="115"/>
      <c r="L412" s="115"/>
      <c r="M412" s="115"/>
      <c r="N412" s="115"/>
      <c r="O412" s="115"/>
      <c r="P412" s="115"/>
      <c r="Q412" s="115"/>
      <c r="R412" s="115"/>
    </row>
    <row r="413" spans="3:18" x14ac:dyDescent="0.35">
      <c r="C413" s="112"/>
      <c r="D413" s="113"/>
      <c r="E413" s="113"/>
      <c r="F413" s="115"/>
      <c r="G413" s="115"/>
      <c r="H413" s="115"/>
      <c r="I413" s="115"/>
      <c r="J413" s="115"/>
      <c r="K413" s="115"/>
      <c r="L413" s="115"/>
      <c r="M413" s="115"/>
      <c r="N413" s="115"/>
      <c r="O413" s="115"/>
      <c r="P413" s="115"/>
      <c r="Q413" s="115"/>
      <c r="R413" s="115"/>
    </row>
    <row r="414" spans="3:18" x14ac:dyDescent="0.35">
      <c r="C414" s="112"/>
      <c r="D414" s="113"/>
      <c r="E414" s="113"/>
      <c r="F414" s="115"/>
      <c r="G414" s="115"/>
      <c r="H414" s="115"/>
      <c r="I414" s="115"/>
      <c r="J414" s="115"/>
      <c r="K414" s="115"/>
      <c r="L414" s="115"/>
      <c r="M414" s="115"/>
      <c r="N414" s="115"/>
      <c r="O414" s="115"/>
      <c r="P414" s="115"/>
      <c r="Q414" s="115"/>
      <c r="R414" s="115"/>
    </row>
    <row r="415" spans="3:18" x14ac:dyDescent="0.35">
      <c r="C415" s="112"/>
      <c r="D415" s="113"/>
      <c r="E415" s="113"/>
      <c r="F415" s="115"/>
      <c r="G415" s="115"/>
      <c r="H415" s="115"/>
      <c r="I415" s="115"/>
      <c r="J415" s="115"/>
      <c r="K415" s="115"/>
      <c r="L415" s="115"/>
      <c r="M415" s="115"/>
      <c r="N415" s="115"/>
      <c r="O415" s="115"/>
      <c r="P415" s="115"/>
      <c r="Q415" s="115"/>
      <c r="R415" s="115"/>
    </row>
    <row r="416" spans="3:18" x14ac:dyDescent="0.35">
      <c r="C416" s="112"/>
      <c r="D416" s="113"/>
      <c r="E416" s="113"/>
      <c r="F416" s="115"/>
      <c r="G416" s="115"/>
      <c r="H416" s="115"/>
      <c r="I416" s="115"/>
      <c r="J416" s="115"/>
      <c r="K416" s="115"/>
      <c r="L416" s="115"/>
      <c r="M416" s="115"/>
      <c r="N416" s="115"/>
      <c r="O416" s="115"/>
      <c r="P416" s="115"/>
      <c r="Q416" s="115"/>
      <c r="R416" s="115"/>
    </row>
    <row r="417" spans="3:18" x14ac:dyDescent="0.35">
      <c r="C417" s="112"/>
      <c r="D417" s="113"/>
      <c r="E417" s="113"/>
      <c r="F417" s="115"/>
      <c r="G417" s="115"/>
      <c r="H417" s="115"/>
      <c r="I417" s="115"/>
      <c r="J417" s="115"/>
      <c r="K417" s="115"/>
      <c r="L417" s="115"/>
      <c r="M417" s="115"/>
      <c r="N417" s="115"/>
      <c r="O417" s="115"/>
      <c r="P417" s="115"/>
      <c r="Q417" s="115"/>
      <c r="R417" s="115"/>
    </row>
    <row r="418" spans="3:18" x14ac:dyDescent="0.35">
      <c r="C418" s="112"/>
      <c r="D418" s="113"/>
      <c r="E418" s="113"/>
      <c r="F418" s="115"/>
      <c r="G418" s="115"/>
      <c r="H418" s="115"/>
      <c r="I418" s="115"/>
      <c r="J418" s="115"/>
      <c r="K418" s="115"/>
      <c r="L418" s="115"/>
      <c r="M418" s="115"/>
      <c r="N418" s="115"/>
      <c r="O418" s="115"/>
      <c r="P418" s="115"/>
      <c r="Q418" s="115"/>
      <c r="R418" s="115"/>
    </row>
    <row r="419" spans="3:18" x14ac:dyDescent="0.35">
      <c r="C419" s="112"/>
      <c r="D419" s="113"/>
      <c r="E419" s="113"/>
      <c r="F419" s="115"/>
      <c r="G419" s="115"/>
      <c r="H419" s="115"/>
      <c r="I419" s="115"/>
      <c r="J419" s="115"/>
      <c r="K419" s="115"/>
      <c r="L419" s="115"/>
      <c r="M419" s="115"/>
      <c r="N419" s="115"/>
      <c r="O419" s="115"/>
      <c r="P419" s="115"/>
      <c r="Q419" s="115"/>
      <c r="R419" s="115"/>
    </row>
    <row r="420" spans="3:18" x14ac:dyDescent="0.35">
      <c r="C420" s="112"/>
      <c r="D420" s="113"/>
      <c r="E420" s="113"/>
      <c r="F420" s="115"/>
      <c r="G420" s="115"/>
      <c r="H420" s="115"/>
      <c r="I420" s="115"/>
      <c r="J420" s="115"/>
      <c r="K420" s="115"/>
      <c r="L420" s="115"/>
      <c r="M420" s="115"/>
      <c r="N420" s="115"/>
      <c r="O420" s="115"/>
      <c r="P420" s="115"/>
      <c r="Q420" s="115"/>
      <c r="R420" s="115"/>
    </row>
    <row r="421" spans="3:18" x14ac:dyDescent="0.35">
      <c r="C421" s="112"/>
      <c r="D421" s="113"/>
      <c r="E421" s="113"/>
      <c r="F421" s="115"/>
      <c r="G421" s="115"/>
      <c r="H421" s="115"/>
      <c r="I421" s="115"/>
      <c r="J421" s="115"/>
      <c r="K421" s="115"/>
      <c r="L421" s="115"/>
      <c r="M421" s="115"/>
      <c r="N421" s="115"/>
      <c r="O421" s="115"/>
      <c r="P421" s="115"/>
      <c r="Q421" s="115"/>
      <c r="R421" s="115"/>
    </row>
    <row r="422" spans="3:18" x14ac:dyDescent="0.35">
      <c r="C422" s="112"/>
      <c r="D422" s="113"/>
      <c r="E422" s="113"/>
      <c r="F422" s="115"/>
      <c r="G422" s="115"/>
      <c r="H422" s="115"/>
      <c r="I422" s="115"/>
      <c r="J422" s="115"/>
      <c r="K422" s="115"/>
      <c r="L422" s="115"/>
      <c r="M422" s="115"/>
      <c r="N422" s="115"/>
      <c r="O422" s="115"/>
      <c r="P422" s="115"/>
      <c r="Q422" s="115"/>
      <c r="R422" s="115"/>
    </row>
    <row r="423" spans="3:18" x14ac:dyDescent="0.35">
      <c r="C423" s="112"/>
      <c r="D423" s="113"/>
      <c r="E423" s="113"/>
      <c r="F423" s="115"/>
      <c r="G423" s="115"/>
      <c r="H423" s="115"/>
      <c r="I423" s="115"/>
      <c r="J423" s="115"/>
      <c r="K423" s="115"/>
      <c r="L423" s="115"/>
      <c r="M423" s="115"/>
      <c r="N423" s="115"/>
      <c r="O423" s="115"/>
      <c r="P423" s="115"/>
      <c r="Q423" s="115"/>
      <c r="R423" s="115"/>
    </row>
    <row r="424" spans="3:18" x14ac:dyDescent="0.35">
      <c r="C424" s="112"/>
      <c r="D424" s="113"/>
      <c r="E424" s="113"/>
      <c r="F424" s="115"/>
      <c r="G424" s="115"/>
      <c r="H424" s="115"/>
      <c r="I424" s="115"/>
      <c r="J424" s="115"/>
      <c r="K424" s="115"/>
      <c r="L424" s="115"/>
      <c r="M424" s="115"/>
      <c r="N424" s="115"/>
      <c r="O424" s="115"/>
      <c r="P424" s="115"/>
      <c r="Q424" s="115"/>
      <c r="R424" s="115"/>
    </row>
    <row r="425" spans="3:18" x14ac:dyDescent="0.35">
      <c r="C425" s="112"/>
      <c r="D425" s="113"/>
      <c r="E425" s="113"/>
      <c r="F425" s="115"/>
      <c r="G425" s="115"/>
      <c r="H425" s="115"/>
      <c r="I425" s="115"/>
      <c r="J425" s="115"/>
      <c r="K425" s="115"/>
      <c r="L425" s="115"/>
      <c r="M425" s="115"/>
      <c r="N425" s="115"/>
      <c r="O425" s="115"/>
      <c r="P425" s="115"/>
      <c r="Q425" s="115"/>
      <c r="R425" s="115"/>
    </row>
    <row r="426" spans="3:18" x14ac:dyDescent="0.35">
      <c r="C426" s="112"/>
      <c r="D426" s="113"/>
      <c r="E426" s="113"/>
      <c r="F426" s="115"/>
      <c r="G426" s="115"/>
      <c r="H426" s="115"/>
      <c r="I426" s="115"/>
      <c r="J426" s="115"/>
      <c r="K426" s="115"/>
      <c r="L426" s="115"/>
      <c r="M426" s="115"/>
      <c r="N426" s="115"/>
      <c r="O426" s="115"/>
      <c r="P426" s="115"/>
      <c r="Q426" s="115"/>
      <c r="R426" s="115"/>
    </row>
    <row r="427" spans="3:18" x14ac:dyDescent="0.35">
      <c r="C427" s="112"/>
      <c r="D427" s="113"/>
      <c r="E427" s="113"/>
      <c r="F427" s="115"/>
      <c r="G427" s="115"/>
      <c r="H427" s="115"/>
      <c r="I427" s="115"/>
      <c r="J427" s="115"/>
      <c r="K427" s="115"/>
      <c r="L427" s="115"/>
      <c r="M427" s="115"/>
      <c r="N427" s="115"/>
      <c r="O427" s="115"/>
      <c r="P427" s="115"/>
      <c r="Q427" s="115"/>
      <c r="R427" s="115"/>
    </row>
    <row r="428" spans="3:18" x14ac:dyDescent="0.35">
      <c r="C428" s="112"/>
      <c r="D428" s="113"/>
      <c r="E428" s="113"/>
      <c r="F428" s="115"/>
      <c r="G428" s="115"/>
      <c r="H428" s="115"/>
      <c r="I428" s="115"/>
      <c r="J428" s="115"/>
      <c r="K428" s="115"/>
      <c r="L428" s="115"/>
      <c r="M428" s="115"/>
      <c r="N428" s="115"/>
      <c r="O428" s="115"/>
      <c r="P428" s="115"/>
      <c r="Q428" s="115"/>
      <c r="R428" s="115"/>
    </row>
    <row r="429" spans="3:18" x14ac:dyDescent="0.35">
      <c r="C429" s="112"/>
      <c r="D429" s="113"/>
      <c r="E429" s="113"/>
      <c r="F429" s="115"/>
      <c r="G429" s="115"/>
      <c r="H429" s="115"/>
      <c r="I429" s="115"/>
      <c r="J429" s="115"/>
      <c r="K429" s="115"/>
      <c r="L429" s="115"/>
      <c r="M429" s="115"/>
      <c r="N429" s="115"/>
      <c r="O429" s="115"/>
      <c r="P429" s="115"/>
      <c r="Q429" s="115"/>
      <c r="R429" s="115"/>
    </row>
    <row r="430" spans="3:18" x14ac:dyDescent="0.35">
      <c r="C430" s="112"/>
      <c r="D430" s="113"/>
      <c r="E430" s="113"/>
      <c r="F430" s="115"/>
      <c r="G430" s="115"/>
      <c r="H430" s="115"/>
      <c r="I430" s="115"/>
      <c r="J430" s="115"/>
      <c r="K430" s="115"/>
      <c r="L430" s="115"/>
      <c r="M430" s="115"/>
      <c r="N430" s="115"/>
      <c r="O430" s="115"/>
      <c r="P430" s="115"/>
      <c r="Q430" s="115"/>
      <c r="R430" s="115"/>
    </row>
    <row r="431" spans="3:18" x14ac:dyDescent="0.35">
      <c r="C431" s="112"/>
      <c r="D431" s="113"/>
      <c r="E431" s="113"/>
      <c r="F431" s="115"/>
      <c r="G431" s="115"/>
      <c r="H431" s="115"/>
      <c r="I431" s="115"/>
      <c r="J431" s="115"/>
      <c r="K431" s="115"/>
      <c r="L431" s="115"/>
      <c r="M431" s="115"/>
      <c r="N431" s="115"/>
      <c r="O431" s="115"/>
      <c r="P431" s="115"/>
      <c r="Q431" s="115"/>
      <c r="R431" s="115"/>
    </row>
    <row r="432" spans="3:18" x14ac:dyDescent="0.35">
      <c r="C432" s="112"/>
      <c r="D432" s="113"/>
      <c r="E432" s="113"/>
      <c r="F432" s="115"/>
      <c r="G432" s="115"/>
      <c r="H432" s="115"/>
      <c r="I432" s="115"/>
      <c r="J432" s="115"/>
      <c r="K432" s="115"/>
      <c r="L432" s="115"/>
      <c r="M432" s="115"/>
      <c r="N432" s="115"/>
      <c r="O432" s="115"/>
      <c r="P432" s="115"/>
      <c r="Q432" s="115"/>
      <c r="R432" s="115"/>
    </row>
    <row r="433" spans="3:18" x14ac:dyDescent="0.35">
      <c r="C433" s="112"/>
      <c r="D433" s="113"/>
      <c r="E433" s="113"/>
      <c r="F433" s="115"/>
      <c r="G433" s="115"/>
      <c r="H433" s="115"/>
      <c r="I433" s="115"/>
      <c r="J433" s="115"/>
      <c r="K433" s="115"/>
      <c r="L433" s="115"/>
      <c r="M433" s="115"/>
      <c r="N433" s="115"/>
      <c r="O433" s="115"/>
      <c r="P433" s="115"/>
      <c r="Q433" s="115"/>
      <c r="R433" s="115"/>
    </row>
    <row r="434" spans="3:18" x14ac:dyDescent="0.35">
      <c r="C434" s="112"/>
      <c r="D434" s="113"/>
      <c r="E434" s="113"/>
      <c r="F434" s="115"/>
      <c r="G434" s="115"/>
      <c r="H434" s="115"/>
      <c r="I434" s="115"/>
      <c r="J434" s="115"/>
      <c r="K434" s="115"/>
      <c r="L434" s="115"/>
      <c r="M434" s="115"/>
      <c r="N434" s="115"/>
      <c r="O434" s="115"/>
      <c r="P434" s="115"/>
      <c r="Q434" s="115"/>
      <c r="R434" s="115"/>
    </row>
    <row r="435" spans="3:18" x14ac:dyDescent="0.35">
      <c r="C435" s="112"/>
      <c r="D435" s="113"/>
      <c r="E435" s="113"/>
      <c r="F435" s="115"/>
      <c r="G435" s="115"/>
      <c r="H435" s="115"/>
      <c r="I435" s="115"/>
      <c r="J435" s="115"/>
      <c r="K435" s="115"/>
      <c r="L435" s="115"/>
      <c r="M435" s="115"/>
      <c r="N435" s="115"/>
      <c r="O435" s="115"/>
      <c r="P435" s="115"/>
      <c r="Q435" s="115"/>
      <c r="R435" s="115"/>
    </row>
    <row r="436" spans="3:18" x14ac:dyDescent="0.35">
      <c r="C436" s="112"/>
      <c r="D436" s="113"/>
      <c r="E436" s="113"/>
      <c r="F436" s="115"/>
      <c r="G436" s="115"/>
      <c r="H436" s="115"/>
      <c r="I436" s="115"/>
      <c r="J436" s="115"/>
      <c r="K436" s="115"/>
      <c r="L436" s="115"/>
      <c r="M436" s="115"/>
      <c r="N436" s="115"/>
      <c r="O436" s="115"/>
      <c r="P436" s="115"/>
      <c r="Q436" s="115"/>
      <c r="R436" s="115"/>
    </row>
    <row r="437" spans="3:18" x14ac:dyDescent="0.35">
      <c r="C437" s="112"/>
      <c r="D437" s="113"/>
      <c r="E437" s="113"/>
      <c r="F437" s="115"/>
      <c r="G437" s="115"/>
      <c r="H437" s="115"/>
      <c r="I437" s="115"/>
      <c r="J437" s="115"/>
      <c r="K437" s="115"/>
      <c r="L437" s="115"/>
      <c r="M437" s="115"/>
      <c r="N437" s="115"/>
      <c r="O437" s="115"/>
      <c r="P437" s="115"/>
      <c r="Q437" s="115"/>
      <c r="R437" s="115"/>
    </row>
    <row r="438" spans="3:18" x14ac:dyDescent="0.35">
      <c r="C438" s="112"/>
      <c r="D438" s="113"/>
      <c r="E438" s="113"/>
      <c r="F438" s="115"/>
      <c r="G438" s="115"/>
      <c r="H438" s="115"/>
      <c r="I438" s="115"/>
      <c r="J438" s="115"/>
      <c r="K438" s="115"/>
      <c r="L438" s="115"/>
      <c r="M438" s="115"/>
      <c r="N438" s="115"/>
      <c r="O438" s="115"/>
      <c r="P438" s="115"/>
      <c r="Q438" s="115"/>
      <c r="R438" s="115"/>
    </row>
    <row r="439" spans="3:18" x14ac:dyDescent="0.35">
      <c r="C439" s="112"/>
      <c r="D439" s="113"/>
      <c r="E439" s="113"/>
      <c r="F439" s="115"/>
      <c r="G439" s="115"/>
      <c r="H439" s="115"/>
      <c r="I439" s="115"/>
      <c r="J439" s="115"/>
      <c r="K439" s="115"/>
      <c r="L439" s="115"/>
      <c r="M439" s="115"/>
      <c r="N439" s="115"/>
      <c r="O439" s="115"/>
      <c r="P439" s="115"/>
      <c r="Q439" s="115"/>
      <c r="R439" s="115"/>
    </row>
    <row r="440" spans="3:18" x14ac:dyDescent="0.35">
      <c r="C440" s="112"/>
      <c r="D440" s="113"/>
      <c r="E440" s="113"/>
      <c r="F440" s="115"/>
      <c r="G440" s="115"/>
      <c r="H440" s="115"/>
      <c r="I440" s="115"/>
      <c r="J440" s="115"/>
      <c r="K440" s="115"/>
      <c r="L440" s="115"/>
      <c r="M440" s="115"/>
      <c r="N440" s="115"/>
      <c r="O440" s="115"/>
      <c r="P440" s="115"/>
      <c r="Q440" s="115"/>
      <c r="R440" s="115"/>
    </row>
    <row r="441" spans="3:18" x14ac:dyDescent="0.35">
      <c r="C441" s="112"/>
      <c r="D441" s="113"/>
      <c r="E441" s="113"/>
      <c r="F441" s="115"/>
      <c r="G441" s="115"/>
      <c r="H441" s="115"/>
      <c r="I441" s="115"/>
      <c r="J441" s="115"/>
      <c r="K441" s="115"/>
      <c r="L441" s="115"/>
      <c r="M441" s="115"/>
      <c r="N441" s="115"/>
      <c r="O441" s="115"/>
      <c r="P441" s="115"/>
      <c r="Q441" s="115"/>
      <c r="R441" s="115"/>
    </row>
    <row r="442" spans="3:18" x14ac:dyDescent="0.35">
      <c r="C442" s="112"/>
      <c r="D442" s="113"/>
      <c r="E442" s="113"/>
      <c r="F442" s="115"/>
      <c r="G442" s="115"/>
      <c r="H442" s="115"/>
      <c r="I442" s="115"/>
      <c r="J442" s="115"/>
      <c r="K442" s="115"/>
      <c r="L442" s="115"/>
      <c r="M442" s="115"/>
      <c r="N442" s="115"/>
      <c r="O442" s="115"/>
      <c r="P442" s="115"/>
      <c r="Q442" s="115"/>
      <c r="R442" s="115"/>
    </row>
    <row r="443" spans="3:18" x14ac:dyDescent="0.35">
      <c r="C443" s="112"/>
      <c r="D443" s="113"/>
      <c r="E443" s="113"/>
      <c r="F443" s="115"/>
      <c r="G443" s="115"/>
      <c r="H443" s="115"/>
      <c r="I443" s="115"/>
      <c r="J443" s="115"/>
      <c r="K443" s="115"/>
      <c r="L443" s="115"/>
      <c r="M443" s="115"/>
      <c r="N443" s="115"/>
      <c r="O443" s="115"/>
      <c r="P443" s="115"/>
      <c r="Q443" s="115"/>
      <c r="R443" s="115"/>
    </row>
    <row r="444" spans="3:18" x14ac:dyDescent="0.35">
      <c r="C444" s="112"/>
      <c r="D444" s="113"/>
      <c r="E444" s="113"/>
      <c r="F444" s="115"/>
      <c r="G444" s="115"/>
      <c r="H444" s="115"/>
      <c r="I444" s="115"/>
      <c r="J444" s="115"/>
      <c r="K444" s="115"/>
      <c r="L444" s="115"/>
      <c r="M444" s="115"/>
      <c r="N444" s="115"/>
      <c r="O444" s="115"/>
      <c r="P444" s="115"/>
      <c r="Q444" s="115"/>
      <c r="R444" s="115"/>
    </row>
    <row r="445" spans="3:18" x14ac:dyDescent="0.35">
      <c r="C445" s="112"/>
      <c r="D445" s="113"/>
      <c r="E445" s="113"/>
      <c r="F445" s="115"/>
      <c r="G445" s="115"/>
      <c r="H445" s="115"/>
      <c r="I445" s="115"/>
      <c r="J445" s="115"/>
      <c r="K445" s="115"/>
      <c r="L445" s="115"/>
      <c r="M445" s="115"/>
      <c r="N445" s="115"/>
      <c r="O445" s="115"/>
      <c r="P445" s="115"/>
      <c r="Q445" s="115"/>
      <c r="R445" s="115"/>
    </row>
    <row r="446" spans="3:18" x14ac:dyDescent="0.35">
      <c r="C446" s="112"/>
      <c r="D446" s="113"/>
      <c r="E446" s="113"/>
      <c r="F446" s="115"/>
      <c r="G446" s="115"/>
      <c r="H446" s="115"/>
      <c r="I446" s="115"/>
      <c r="J446" s="115"/>
      <c r="K446" s="115"/>
      <c r="L446" s="115"/>
      <c r="M446" s="115"/>
      <c r="N446" s="115"/>
      <c r="O446" s="115"/>
      <c r="P446" s="115"/>
      <c r="Q446" s="115"/>
      <c r="R446" s="115"/>
    </row>
    <row r="447" spans="3:18" x14ac:dyDescent="0.35">
      <c r="C447" s="112"/>
      <c r="D447" s="113"/>
      <c r="E447" s="113"/>
      <c r="F447" s="115"/>
      <c r="G447" s="115"/>
      <c r="H447" s="115"/>
      <c r="I447" s="115"/>
      <c r="J447" s="115"/>
      <c r="K447" s="115"/>
      <c r="L447" s="115"/>
      <c r="M447" s="115"/>
      <c r="N447" s="115"/>
      <c r="O447" s="115"/>
      <c r="P447" s="115"/>
      <c r="Q447" s="115"/>
      <c r="R447" s="115"/>
    </row>
    <row r="448" spans="3:18" x14ac:dyDescent="0.35">
      <c r="C448" s="112"/>
      <c r="D448" s="113"/>
      <c r="E448" s="113"/>
      <c r="F448" s="115"/>
      <c r="G448" s="115"/>
      <c r="H448" s="115"/>
      <c r="I448" s="115"/>
      <c r="J448" s="115"/>
      <c r="K448" s="115"/>
      <c r="L448" s="115"/>
      <c r="M448" s="115"/>
      <c r="N448" s="115"/>
      <c r="O448" s="115"/>
      <c r="P448" s="115"/>
      <c r="Q448" s="115"/>
      <c r="R448" s="115"/>
    </row>
    <row r="449" spans="3:18" x14ac:dyDescent="0.35">
      <c r="C449" s="112"/>
      <c r="D449" s="113"/>
      <c r="E449" s="113"/>
      <c r="F449" s="115"/>
      <c r="G449" s="115"/>
      <c r="H449" s="115"/>
      <c r="I449" s="115"/>
      <c r="J449" s="115"/>
      <c r="K449" s="115"/>
      <c r="L449" s="115"/>
      <c r="M449" s="115"/>
      <c r="N449" s="115"/>
      <c r="O449" s="115"/>
      <c r="P449" s="115"/>
      <c r="Q449" s="115"/>
      <c r="R449" s="115"/>
    </row>
    <row r="450" spans="3:18" x14ac:dyDescent="0.35">
      <c r="C450" s="112"/>
      <c r="D450" s="113"/>
      <c r="E450" s="113"/>
      <c r="F450" s="115"/>
      <c r="G450" s="115"/>
      <c r="H450" s="115"/>
      <c r="I450" s="115"/>
      <c r="J450" s="115"/>
      <c r="K450" s="115"/>
      <c r="L450" s="115"/>
      <c r="M450" s="115"/>
      <c r="N450" s="115"/>
      <c r="O450" s="115"/>
      <c r="P450" s="115"/>
      <c r="Q450" s="115"/>
      <c r="R450" s="115"/>
    </row>
    <row r="451" spans="3:18" x14ac:dyDescent="0.35">
      <c r="C451" s="112"/>
      <c r="D451" s="113"/>
      <c r="E451" s="113"/>
      <c r="F451" s="115"/>
      <c r="G451" s="115"/>
      <c r="H451" s="115"/>
      <c r="I451" s="115"/>
      <c r="J451" s="115"/>
      <c r="K451" s="115"/>
      <c r="L451" s="115"/>
      <c r="M451" s="115"/>
      <c r="N451" s="115"/>
      <c r="O451" s="115"/>
      <c r="P451" s="115"/>
      <c r="Q451" s="115"/>
      <c r="R451" s="115"/>
    </row>
    <row r="452" spans="3:18" x14ac:dyDescent="0.35">
      <c r="C452" s="112"/>
      <c r="D452" s="113"/>
      <c r="E452" s="113"/>
      <c r="F452" s="115"/>
      <c r="G452" s="115"/>
      <c r="H452" s="115"/>
      <c r="I452" s="115"/>
      <c r="J452" s="115"/>
      <c r="K452" s="115"/>
      <c r="L452" s="115"/>
      <c r="M452" s="115"/>
      <c r="N452" s="115"/>
      <c r="O452" s="115"/>
      <c r="P452" s="115"/>
      <c r="Q452" s="115"/>
      <c r="R452" s="115"/>
    </row>
    <row r="453" spans="3:18" x14ac:dyDescent="0.35">
      <c r="C453" s="112"/>
      <c r="D453" s="113"/>
      <c r="E453" s="113"/>
      <c r="F453" s="115"/>
      <c r="G453" s="115"/>
      <c r="H453" s="115"/>
      <c r="I453" s="115"/>
      <c r="J453" s="115"/>
      <c r="K453" s="115"/>
      <c r="L453" s="115"/>
      <c r="M453" s="115"/>
      <c r="N453" s="115"/>
      <c r="O453" s="115"/>
      <c r="P453" s="115"/>
      <c r="Q453" s="115"/>
      <c r="R453" s="115"/>
    </row>
    <row r="454" spans="3:18" x14ac:dyDescent="0.35">
      <c r="C454" s="112"/>
      <c r="D454" s="113"/>
      <c r="E454" s="113"/>
      <c r="F454" s="115"/>
      <c r="G454" s="115"/>
      <c r="H454" s="115"/>
      <c r="I454" s="115"/>
      <c r="J454" s="115"/>
      <c r="K454" s="115"/>
      <c r="L454" s="115"/>
      <c r="M454" s="115"/>
      <c r="N454" s="115"/>
      <c r="O454" s="115"/>
      <c r="P454" s="115"/>
      <c r="Q454" s="115"/>
      <c r="R454" s="115"/>
    </row>
    <row r="455" spans="3:18" x14ac:dyDescent="0.35">
      <c r="C455" s="112"/>
      <c r="D455" s="113"/>
      <c r="E455" s="113"/>
      <c r="F455" s="115"/>
      <c r="G455" s="115"/>
      <c r="H455" s="115"/>
      <c r="I455" s="115"/>
      <c r="J455" s="115"/>
      <c r="K455" s="115"/>
      <c r="L455" s="115"/>
      <c r="M455" s="115"/>
      <c r="N455" s="115"/>
      <c r="O455" s="115"/>
      <c r="P455" s="115"/>
      <c r="Q455" s="115"/>
      <c r="R455" s="115"/>
    </row>
    <row r="456" spans="3:18" x14ac:dyDescent="0.35">
      <c r="C456" s="112"/>
      <c r="D456" s="113"/>
      <c r="E456" s="113"/>
      <c r="F456" s="115"/>
      <c r="G456" s="115"/>
      <c r="H456" s="115"/>
      <c r="I456" s="115"/>
      <c r="J456" s="115"/>
      <c r="K456" s="115"/>
      <c r="L456" s="115"/>
      <c r="M456" s="115"/>
      <c r="N456" s="115"/>
      <c r="O456" s="115"/>
      <c r="P456" s="115"/>
      <c r="Q456" s="115"/>
      <c r="R456" s="115"/>
    </row>
    <row r="457" spans="3:18" x14ac:dyDescent="0.35">
      <c r="C457" s="112"/>
      <c r="D457" s="113"/>
      <c r="E457" s="113"/>
      <c r="F457" s="115"/>
      <c r="G457" s="115"/>
      <c r="H457" s="115"/>
      <c r="I457" s="115"/>
      <c r="J457" s="115"/>
      <c r="K457" s="115"/>
      <c r="L457" s="115"/>
      <c r="M457" s="115"/>
      <c r="N457" s="115"/>
      <c r="O457" s="115"/>
      <c r="P457" s="115"/>
      <c r="Q457" s="115"/>
      <c r="R457" s="115"/>
    </row>
    <row r="458" spans="3:18" x14ac:dyDescent="0.35">
      <c r="C458" s="112"/>
      <c r="D458" s="113"/>
      <c r="E458" s="113"/>
      <c r="F458" s="115"/>
      <c r="G458" s="115"/>
      <c r="H458" s="115"/>
      <c r="I458" s="115"/>
      <c r="J458" s="115"/>
      <c r="K458" s="115"/>
      <c r="L458" s="115"/>
      <c r="M458" s="115"/>
      <c r="N458" s="115"/>
      <c r="O458" s="115"/>
      <c r="P458" s="115"/>
      <c r="Q458" s="115"/>
      <c r="R458" s="115"/>
    </row>
    <row r="459" spans="3:18" x14ac:dyDescent="0.35">
      <c r="C459" s="112"/>
      <c r="D459" s="113"/>
      <c r="E459" s="113"/>
      <c r="F459" s="115"/>
      <c r="G459" s="115"/>
      <c r="H459" s="115"/>
      <c r="I459" s="115"/>
      <c r="J459" s="115"/>
      <c r="K459" s="115"/>
      <c r="L459" s="115"/>
      <c r="M459" s="115"/>
      <c r="N459" s="115"/>
      <c r="O459" s="115"/>
      <c r="P459" s="115"/>
      <c r="Q459" s="115"/>
      <c r="R459" s="115"/>
    </row>
    <row r="460" spans="3:18" x14ac:dyDescent="0.35">
      <c r="C460" s="112"/>
      <c r="D460" s="113"/>
      <c r="E460" s="113"/>
      <c r="F460" s="115"/>
      <c r="G460" s="115"/>
      <c r="H460" s="115"/>
      <c r="I460" s="115"/>
      <c r="J460" s="115"/>
      <c r="K460" s="115"/>
      <c r="L460" s="115"/>
      <c r="M460" s="115"/>
      <c r="N460" s="115"/>
      <c r="O460" s="115"/>
      <c r="P460" s="115"/>
      <c r="Q460" s="115"/>
      <c r="R460" s="115"/>
    </row>
    <row r="461" spans="3:18" x14ac:dyDescent="0.35">
      <c r="C461" s="112"/>
      <c r="D461" s="113"/>
      <c r="E461" s="113"/>
      <c r="F461" s="115"/>
      <c r="G461" s="115"/>
      <c r="H461" s="115"/>
      <c r="I461" s="115"/>
      <c r="J461" s="115"/>
      <c r="K461" s="115"/>
      <c r="L461" s="115"/>
      <c r="M461" s="115"/>
      <c r="N461" s="115"/>
      <c r="O461" s="115"/>
      <c r="P461" s="115"/>
      <c r="Q461" s="115"/>
      <c r="R461" s="115"/>
    </row>
    <row r="462" spans="3:18" x14ac:dyDescent="0.35">
      <c r="C462" s="112"/>
      <c r="D462" s="113"/>
      <c r="E462" s="113"/>
      <c r="F462" s="115"/>
      <c r="G462" s="115"/>
      <c r="H462" s="115"/>
      <c r="I462" s="115"/>
      <c r="J462" s="115"/>
      <c r="K462" s="115"/>
      <c r="L462" s="115"/>
      <c r="M462" s="115"/>
      <c r="N462" s="115"/>
      <c r="O462" s="115"/>
      <c r="P462" s="115"/>
      <c r="Q462" s="115"/>
      <c r="R462" s="115"/>
    </row>
    <row r="463" spans="3:18" x14ac:dyDescent="0.35">
      <c r="C463" s="112"/>
      <c r="D463" s="113"/>
      <c r="E463" s="113"/>
      <c r="F463" s="115"/>
      <c r="G463" s="115"/>
      <c r="H463" s="115"/>
      <c r="I463" s="115"/>
      <c r="J463" s="115"/>
      <c r="K463" s="115"/>
      <c r="L463" s="115"/>
      <c r="M463" s="115"/>
      <c r="N463" s="115"/>
      <c r="O463" s="115"/>
      <c r="P463" s="115"/>
      <c r="Q463" s="115"/>
      <c r="R463" s="115"/>
    </row>
    <row r="464" spans="3:18" x14ac:dyDescent="0.35">
      <c r="C464" s="112"/>
      <c r="D464" s="113"/>
      <c r="E464" s="113"/>
      <c r="F464" s="115"/>
      <c r="G464" s="115"/>
      <c r="H464" s="115"/>
      <c r="I464" s="115"/>
      <c r="J464" s="115"/>
      <c r="K464" s="115"/>
      <c r="L464" s="115"/>
      <c r="M464" s="115"/>
      <c r="N464" s="115"/>
      <c r="O464" s="115"/>
      <c r="P464" s="115"/>
      <c r="Q464" s="115"/>
      <c r="R464" s="115"/>
    </row>
    <row r="465" spans="3:18" x14ac:dyDescent="0.35">
      <c r="C465" s="112"/>
      <c r="D465" s="113"/>
      <c r="E465" s="113"/>
      <c r="F465" s="115"/>
      <c r="G465" s="115"/>
      <c r="H465" s="115"/>
      <c r="I465" s="115"/>
      <c r="J465" s="115"/>
      <c r="K465" s="115"/>
      <c r="L465" s="115"/>
      <c r="M465" s="115"/>
      <c r="N465" s="115"/>
      <c r="O465" s="115"/>
      <c r="P465" s="115"/>
      <c r="Q465" s="115"/>
      <c r="R465" s="115"/>
    </row>
    <row r="466" spans="3:18" x14ac:dyDescent="0.35">
      <c r="C466" s="112"/>
      <c r="D466" s="113"/>
      <c r="E466" s="113"/>
      <c r="F466" s="115"/>
      <c r="G466" s="115"/>
      <c r="H466" s="115"/>
      <c r="I466" s="115"/>
      <c r="J466" s="115"/>
      <c r="K466" s="115"/>
      <c r="L466" s="115"/>
      <c r="M466" s="115"/>
      <c r="N466" s="115"/>
      <c r="O466" s="115"/>
      <c r="P466" s="115"/>
      <c r="Q466" s="115"/>
      <c r="R466" s="115"/>
    </row>
    <row r="467" spans="3:18" x14ac:dyDescent="0.35">
      <c r="C467" s="112"/>
      <c r="D467" s="113"/>
      <c r="E467" s="113"/>
      <c r="F467" s="115"/>
      <c r="G467" s="115"/>
      <c r="H467" s="115"/>
      <c r="I467" s="115"/>
      <c r="J467" s="115"/>
      <c r="K467" s="115"/>
      <c r="L467" s="115"/>
      <c r="M467" s="115"/>
      <c r="N467" s="115"/>
      <c r="O467" s="115"/>
      <c r="P467" s="115"/>
      <c r="Q467" s="115"/>
      <c r="R467" s="115"/>
    </row>
    <row r="468" spans="3:18" x14ac:dyDescent="0.35">
      <c r="C468" s="112"/>
      <c r="D468" s="113"/>
      <c r="E468" s="113"/>
      <c r="F468" s="115"/>
      <c r="G468" s="115"/>
      <c r="H468" s="115"/>
      <c r="I468" s="115"/>
      <c r="J468" s="115"/>
      <c r="K468" s="115"/>
      <c r="L468" s="115"/>
      <c r="M468" s="115"/>
      <c r="N468" s="115"/>
      <c r="O468" s="115"/>
      <c r="P468" s="115"/>
      <c r="Q468" s="115"/>
      <c r="R468" s="115"/>
    </row>
    <row r="469" spans="3:18" x14ac:dyDescent="0.35">
      <c r="C469" s="112"/>
      <c r="D469" s="113"/>
      <c r="E469" s="113"/>
      <c r="F469" s="115"/>
      <c r="G469" s="115"/>
      <c r="H469" s="115"/>
      <c r="I469" s="115"/>
      <c r="J469" s="115"/>
      <c r="K469" s="115"/>
      <c r="L469" s="115"/>
      <c r="M469" s="115"/>
      <c r="N469" s="115"/>
      <c r="O469" s="115"/>
      <c r="P469" s="115"/>
      <c r="Q469" s="115"/>
      <c r="R469" s="115"/>
    </row>
    <row r="470" spans="3:18" x14ac:dyDescent="0.35">
      <c r="C470" s="112"/>
      <c r="D470" s="113"/>
      <c r="E470" s="113"/>
      <c r="F470" s="115"/>
      <c r="G470" s="115"/>
      <c r="H470" s="115"/>
      <c r="I470" s="115"/>
      <c r="J470" s="115"/>
      <c r="K470" s="115"/>
      <c r="L470" s="115"/>
      <c r="M470" s="115"/>
      <c r="N470" s="115"/>
      <c r="O470" s="115"/>
      <c r="P470" s="115"/>
      <c r="Q470" s="115"/>
      <c r="R470" s="115"/>
    </row>
    <row r="471" spans="3:18" x14ac:dyDescent="0.35">
      <c r="C471" s="112"/>
      <c r="D471" s="113"/>
      <c r="E471" s="113"/>
      <c r="F471" s="115"/>
      <c r="G471" s="115"/>
      <c r="H471" s="115"/>
      <c r="I471" s="115"/>
      <c r="J471" s="115"/>
      <c r="K471" s="115"/>
      <c r="L471" s="115"/>
      <c r="M471" s="115"/>
      <c r="N471" s="115"/>
      <c r="O471" s="115"/>
      <c r="P471" s="115"/>
      <c r="Q471" s="115"/>
      <c r="R471" s="115"/>
    </row>
    <row r="472" spans="3:18" x14ac:dyDescent="0.35">
      <c r="C472" s="112"/>
      <c r="D472" s="113"/>
      <c r="E472" s="113"/>
      <c r="F472" s="115"/>
      <c r="G472" s="115"/>
      <c r="H472" s="115"/>
      <c r="I472" s="115"/>
      <c r="J472" s="115"/>
      <c r="K472" s="115"/>
      <c r="L472" s="115"/>
      <c r="M472" s="115"/>
      <c r="N472" s="115"/>
      <c r="O472" s="115"/>
      <c r="P472" s="115"/>
      <c r="Q472" s="115"/>
      <c r="R472" s="115"/>
    </row>
    <row r="473" spans="3:18" x14ac:dyDescent="0.35">
      <c r="C473" s="112"/>
      <c r="D473" s="113"/>
      <c r="E473" s="113"/>
      <c r="F473" s="115"/>
      <c r="G473" s="115"/>
      <c r="H473" s="115"/>
      <c r="I473" s="115"/>
      <c r="J473" s="115"/>
      <c r="K473" s="115"/>
      <c r="L473" s="115"/>
      <c r="M473" s="115"/>
      <c r="N473" s="115"/>
      <c r="O473" s="115"/>
      <c r="P473" s="115"/>
      <c r="Q473" s="115"/>
      <c r="R473" s="115"/>
    </row>
    <row r="474" spans="3:18" x14ac:dyDescent="0.35">
      <c r="C474" s="112"/>
      <c r="D474" s="113"/>
      <c r="E474" s="113"/>
      <c r="F474" s="115"/>
      <c r="G474" s="115"/>
      <c r="H474" s="115"/>
      <c r="I474" s="115"/>
      <c r="J474" s="115"/>
      <c r="K474" s="115"/>
      <c r="L474" s="115"/>
      <c r="M474" s="115"/>
      <c r="N474" s="115"/>
      <c r="O474" s="115"/>
      <c r="P474" s="115"/>
      <c r="Q474" s="115"/>
      <c r="R474" s="115"/>
    </row>
    <row r="475" spans="3:18" x14ac:dyDescent="0.35">
      <c r="C475" s="112"/>
      <c r="D475" s="113"/>
      <c r="E475" s="113"/>
      <c r="F475" s="115"/>
      <c r="G475" s="115"/>
      <c r="H475" s="115"/>
      <c r="I475" s="115"/>
      <c r="J475" s="115"/>
      <c r="K475" s="115"/>
      <c r="L475" s="115"/>
      <c r="M475" s="115"/>
      <c r="N475" s="115"/>
      <c r="O475" s="115"/>
      <c r="P475" s="115"/>
      <c r="Q475" s="115"/>
      <c r="R475" s="115"/>
    </row>
    <row r="476" spans="3:18" x14ac:dyDescent="0.35">
      <c r="C476" s="112"/>
      <c r="D476" s="113"/>
      <c r="E476" s="113"/>
      <c r="F476" s="115"/>
      <c r="G476" s="115"/>
      <c r="H476" s="115"/>
      <c r="I476" s="115"/>
      <c r="J476" s="115"/>
      <c r="K476" s="115"/>
      <c r="L476" s="115"/>
      <c r="M476" s="115"/>
      <c r="N476" s="115"/>
      <c r="O476" s="115"/>
      <c r="P476" s="115"/>
      <c r="Q476" s="115"/>
      <c r="R476" s="115"/>
    </row>
    <row r="477" spans="3:18" x14ac:dyDescent="0.35">
      <c r="C477" s="112"/>
      <c r="D477" s="113"/>
      <c r="E477" s="113"/>
      <c r="F477" s="115"/>
      <c r="G477" s="115"/>
      <c r="H477" s="115"/>
      <c r="I477" s="115"/>
      <c r="J477" s="115"/>
      <c r="K477" s="115"/>
      <c r="L477" s="115"/>
      <c r="M477" s="115"/>
      <c r="N477" s="115"/>
      <c r="O477" s="115"/>
      <c r="P477" s="115"/>
      <c r="Q477" s="115"/>
      <c r="R477" s="115"/>
    </row>
    <row r="478" spans="3:18" x14ac:dyDescent="0.35">
      <c r="C478" s="112"/>
      <c r="D478" s="113"/>
      <c r="E478" s="113"/>
      <c r="F478" s="115"/>
      <c r="G478" s="115"/>
      <c r="H478" s="115"/>
      <c r="I478" s="115"/>
      <c r="J478" s="115"/>
      <c r="K478" s="115"/>
      <c r="L478" s="115"/>
      <c r="M478" s="115"/>
      <c r="N478" s="115"/>
      <c r="O478" s="115"/>
      <c r="P478" s="115"/>
      <c r="Q478" s="115"/>
      <c r="R478" s="115"/>
    </row>
    <row r="479" spans="3:18" x14ac:dyDescent="0.35">
      <c r="C479" s="112"/>
      <c r="D479" s="113"/>
      <c r="E479" s="113"/>
      <c r="F479" s="115"/>
      <c r="G479" s="115"/>
      <c r="H479" s="115"/>
      <c r="I479" s="115"/>
      <c r="J479" s="115"/>
      <c r="K479" s="115"/>
      <c r="L479" s="115"/>
      <c r="M479" s="115"/>
      <c r="N479" s="115"/>
      <c r="O479" s="115"/>
      <c r="P479" s="115"/>
      <c r="Q479" s="115"/>
      <c r="R479" s="115"/>
    </row>
    <row r="480" spans="3:18" x14ac:dyDescent="0.35">
      <c r="C480" s="112"/>
      <c r="D480" s="113"/>
      <c r="E480" s="113"/>
      <c r="F480" s="115"/>
      <c r="G480" s="115"/>
      <c r="H480" s="115"/>
      <c r="I480" s="115"/>
      <c r="J480" s="115"/>
      <c r="K480" s="115"/>
      <c r="L480" s="115"/>
      <c r="M480" s="115"/>
      <c r="N480" s="115"/>
      <c r="O480" s="115"/>
      <c r="P480" s="115"/>
      <c r="Q480" s="115"/>
      <c r="R480" s="115"/>
    </row>
    <row r="481" spans="3:18" x14ac:dyDescent="0.35">
      <c r="C481" s="112"/>
      <c r="D481" s="113"/>
      <c r="E481" s="113"/>
      <c r="F481" s="115"/>
      <c r="G481" s="115"/>
      <c r="H481" s="115"/>
      <c r="I481" s="115"/>
      <c r="J481" s="115"/>
      <c r="K481" s="115"/>
      <c r="L481" s="115"/>
      <c r="M481" s="115"/>
      <c r="N481" s="115"/>
      <c r="O481" s="115"/>
      <c r="P481" s="115"/>
      <c r="Q481" s="115"/>
      <c r="R481" s="115"/>
    </row>
    <row r="482" spans="3:18" x14ac:dyDescent="0.35">
      <c r="C482" s="112"/>
      <c r="D482" s="113"/>
      <c r="E482" s="113"/>
      <c r="F482" s="115"/>
      <c r="G482" s="115"/>
      <c r="H482" s="115"/>
      <c r="I482" s="115"/>
      <c r="J482" s="115"/>
      <c r="K482" s="115"/>
      <c r="L482" s="115"/>
      <c r="M482" s="115"/>
      <c r="N482" s="115"/>
      <c r="O482" s="115"/>
      <c r="P482" s="115"/>
      <c r="Q482" s="115"/>
      <c r="R482" s="115"/>
    </row>
    <row r="483" spans="3:18" x14ac:dyDescent="0.35">
      <c r="C483" s="112"/>
      <c r="D483" s="113"/>
      <c r="E483" s="113"/>
      <c r="F483" s="115"/>
      <c r="G483" s="115"/>
      <c r="H483" s="115"/>
      <c r="I483" s="115"/>
      <c r="J483" s="115"/>
      <c r="K483" s="115"/>
      <c r="L483" s="115"/>
      <c r="M483" s="115"/>
      <c r="N483" s="115"/>
      <c r="O483" s="115"/>
      <c r="P483" s="115"/>
      <c r="Q483" s="115"/>
      <c r="R483" s="115"/>
    </row>
    <row r="484" spans="3:18" x14ac:dyDescent="0.35">
      <c r="C484" s="112"/>
      <c r="D484" s="113"/>
      <c r="E484" s="113"/>
      <c r="F484" s="115"/>
      <c r="G484" s="115"/>
      <c r="H484" s="115"/>
      <c r="I484" s="115"/>
      <c r="J484" s="115"/>
      <c r="K484" s="115"/>
      <c r="L484" s="115"/>
      <c r="M484" s="115"/>
      <c r="N484" s="115"/>
      <c r="O484" s="115"/>
      <c r="P484" s="115"/>
      <c r="Q484" s="115"/>
      <c r="R484" s="115"/>
    </row>
    <row r="485" spans="3:18" x14ac:dyDescent="0.35">
      <c r="C485" s="112"/>
      <c r="D485" s="113"/>
      <c r="E485" s="113"/>
      <c r="F485" s="115"/>
      <c r="G485" s="115"/>
      <c r="H485" s="115"/>
      <c r="I485" s="115"/>
      <c r="J485" s="115"/>
      <c r="K485" s="115"/>
      <c r="L485" s="115"/>
      <c r="M485" s="115"/>
      <c r="N485" s="115"/>
      <c r="O485" s="115"/>
      <c r="P485" s="115"/>
      <c r="Q485" s="115"/>
      <c r="R485" s="115"/>
    </row>
    <row r="486" spans="3:18" x14ac:dyDescent="0.35">
      <c r="C486" s="112"/>
      <c r="D486" s="113"/>
      <c r="E486" s="113"/>
      <c r="F486" s="115"/>
      <c r="G486" s="115"/>
      <c r="H486" s="115"/>
      <c r="I486" s="115"/>
      <c r="J486" s="115"/>
      <c r="K486" s="115"/>
      <c r="L486" s="115"/>
      <c r="M486" s="115"/>
      <c r="N486" s="115"/>
      <c r="O486" s="115"/>
      <c r="P486" s="115"/>
      <c r="Q486" s="115"/>
      <c r="R486" s="115"/>
    </row>
    <row r="487" spans="3:18" x14ac:dyDescent="0.35">
      <c r="C487" s="112"/>
      <c r="D487" s="113"/>
      <c r="E487" s="113"/>
      <c r="F487" s="115"/>
      <c r="G487" s="115"/>
      <c r="H487" s="115"/>
      <c r="I487" s="115"/>
      <c r="J487" s="115"/>
      <c r="K487" s="115"/>
      <c r="L487" s="115"/>
      <c r="M487" s="115"/>
      <c r="N487" s="115"/>
      <c r="O487" s="115"/>
      <c r="P487" s="115"/>
      <c r="Q487" s="115"/>
      <c r="R487" s="115"/>
    </row>
    <row r="488" spans="3:18" x14ac:dyDescent="0.35">
      <c r="C488" s="112"/>
      <c r="D488" s="113"/>
      <c r="E488" s="113"/>
      <c r="F488" s="115"/>
      <c r="G488" s="115"/>
      <c r="H488" s="115"/>
      <c r="I488" s="115"/>
      <c r="J488" s="115"/>
      <c r="K488" s="115"/>
      <c r="L488" s="115"/>
      <c r="M488" s="115"/>
      <c r="N488" s="115"/>
      <c r="O488" s="115"/>
      <c r="P488" s="115"/>
      <c r="Q488" s="115"/>
      <c r="R488" s="115"/>
    </row>
    <row r="489" spans="3:18" x14ac:dyDescent="0.35">
      <c r="C489" s="112"/>
      <c r="D489" s="113"/>
      <c r="E489" s="113"/>
      <c r="F489" s="115"/>
      <c r="G489" s="115"/>
      <c r="H489" s="115"/>
      <c r="I489" s="115"/>
      <c r="J489" s="115"/>
      <c r="K489" s="115"/>
      <c r="L489" s="115"/>
      <c r="M489" s="115"/>
      <c r="N489" s="115"/>
      <c r="O489" s="115"/>
      <c r="P489" s="115"/>
      <c r="Q489" s="115"/>
      <c r="R489" s="115"/>
    </row>
    <row r="490" spans="3:18" x14ac:dyDescent="0.35">
      <c r="C490" s="112"/>
      <c r="D490" s="113"/>
      <c r="E490" s="113"/>
      <c r="F490" s="115"/>
      <c r="G490" s="115"/>
      <c r="H490" s="115"/>
      <c r="I490" s="115"/>
      <c r="J490" s="115"/>
      <c r="K490" s="115"/>
      <c r="L490" s="115"/>
      <c r="M490" s="115"/>
      <c r="N490" s="115"/>
      <c r="O490" s="115"/>
      <c r="P490" s="115"/>
      <c r="Q490" s="115"/>
      <c r="R490" s="115"/>
    </row>
    <row r="491" spans="3:18" x14ac:dyDescent="0.35">
      <c r="C491" s="112"/>
      <c r="D491" s="113"/>
      <c r="E491" s="113"/>
      <c r="F491" s="115"/>
      <c r="G491" s="115"/>
      <c r="H491" s="115"/>
      <c r="I491" s="115"/>
      <c r="J491" s="115"/>
      <c r="K491" s="115"/>
      <c r="L491" s="115"/>
      <c r="M491" s="115"/>
      <c r="N491" s="115"/>
      <c r="O491" s="115"/>
      <c r="P491" s="115"/>
      <c r="Q491" s="115"/>
      <c r="R491" s="115"/>
    </row>
    <row r="492" spans="3:18" x14ac:dyDescent="0.35">
      <c r="C492" s="112"/>
      <c r="D492" s="113"/>
      <c r="E492" s="113"/>
      <c r="F492" s="115"/>
      <c r="G492" s="115"/>
      <c r="H492" s="115"/>
      <c r="I492" s="115"/>
      <c r="J492" s="115"/>
      <c r="K492" s="115"/>
      <c r="L492" s="115"/>
      <c r="M492" s="115"/>
      <c r="N492" s="115"/>
      <c r="O492" s="115"/>
      <c r="P492" s="115"/>
      <c r="Q492" s="115"/>
      <c r="R492" s="115"/>
    </row>
    <row r="493" spans="3:18" x14ac:dyDescent="0.35">
      <c r="C493" s="112"/>
      <c r="D493" s="113"/>
      <c r="E493" s="113"/>
      <c r="F493" s="115"/>
      <c r="G493" s="115"/>
      <c r="H493" s="115"/>
      <c r="I493" s="115"/>
      <c r="J493" s="115"/>
      <c r="K493" s="115"/>
      <c r="L493" s="115"/>
      <c r="M493" s="115"/>
      <c r="N493" s="115"/>
      <c r="O493" s="115"/>
      <c r="P493" s="115"/>
      <c r="Q493" s="115"/>
      <c r="R493" s="115"/>
    </row>
    <row r="494" spans="3:18" x14ac:dyDescent="0.35">
      <c r="C494" s="112"/>
      <c r="D494" s="113"/>
      <c r="E494" s="113"/>
      <c r="F494" s="115"/>
      <c r="G494" s="115"/>
      <c r="H494" s="115"/>
      <c r="I494" s="115"/>
      <c r="J494" s="115"/>
      <c r="K494" s="115"/>
      <c r="L494" s="115"/>
      <c r="M494" s="115"/>
      <c r="N494" s="115"/>
      <c r="O494" s="115"/>
      <c r="P494" s="115"/>
      <c r="Q494" s="115"/>
      <c r="R494" s="115"/>
    </row>
    <row r="495" spans="3:18" x14ac:dyDescent="0.35">
      <c r="C495" s="112"/>
      <c r="D495" s="113"/>
      <c r="E495" s="113"/>
      <c r="F495" s="115"/>
      <c r="G495" s="115"/>
      <c r="H495" s="115"/>
      <c r="I495" s="115"/>
      <c r="J495" s="115"/>
      <c r="K495" s="115"/>
      <c r="L495" s="115"/>
      <c r="M495" s="115"/>
      <c r="N495" s="115"/>
      <c r="O495" s="115"/>
      <c r="P495" s="115"/>
      <c r="Q495" s="115"/>
      <c r="R495" s="115"/>
    </row>
    <row r="496" spans="3:18" x14ac:dyDescent="0.35">
      <c r="C496" s="112"/>
      <c r="D496" s="113"/>
      <c r="E496" s="113"/>
      <c r="F496" s="115"/>
      <c r="G496" s="115"/>
      <c r="H496" s="115"/>
      <c r="I496" s="115"/>
      <c r="J496" s="115"/>
      <c r="K496" s="115"/>
      <c r="L496" s="115"/>
      <c r="M496" s="115"/>
      <c r="N496" s="115"/>
      <c r="O496" s="115"/>
      <c r="P496" s="115"/>
      <c r="Q496" s="115"/>
      <c r="R496" s="115"/>
    </row>
    <row r="497" spans="3:18" x14ac:dyDescent="0.35">
      <c r="C497" s="112"/>
      <c r="D497" s="113"/>
      <c r="E497" s="113"/>
      <c r="F497" s="115"/>
      <c r="G497" s="115"/>
      <c r="H497" s="115"/>
      <c r="I497" s="115"/>
      <c r="J497" s="115"/>
      <c r="K497" s="115"/>
      <c r="L497" s="115"/>
      <c r="M497" s="115"/>
      <c r="N497" s="115"/>
      <c r="O497" s="115"/>
      <c r="P497" s="115"/>
      <c r="Q497" s="115"/>
      <c r="R497" s="115"/>
    </row>
    <row r="498" spans="3:18" x14ac:dyDescent="0.35">
      <c r="C498" s="112"/>
      <c r="D498" s="113"/>
      <c r="E498" s="113"/>
      <c r="F498" s="115"/>
      <c r="G498" s="115"/>
      <c r="H498" s="115"/>
      <c r="I498" s="115"/>
      <c r="J498" s="115"/>
      <c r="K498" s="115"/>
      <c r="L498" s="115"/>
      <c r="M498" s="115"/>
      <c r="N498" s="115"/>
      <c r="O498" s="115"/>
      <c r="P498" s="115"/>
      <c r="Q498" s="115"/>
      <c r="R498" s="115"/>
    </row>
    <row r="499" spans="3:18" x14ac:dyDescent="0.35">
      <c r="C499" s="112"/>
      <c r="D499" s="113"/>
      <c r="E499" s="113"/>
      <c r="F499" s="115"/>
      <c r="G499" s="115"/>
      <c r="H499" s="115"/>
      <c r="I499" s="115"/>
      <c r="J499" s="115"/>
      <c r="K499" s="115"/>
      <c r="L499" s="115"/>
      <c r="M499" s="115"/>
      <c r="N499" s="115"/>
      <c r="O499" s="115"/>
      <c r="P499" s="115"/>
      <c r="Q499" s="115"/>
      <c r="R499" s="115"/>
    </row>
    <row r="500" spans="3:18" x14ac:dyDescent="0.35">
      <c r="C500" s="112"/>
      <c r="D500" s="113"/>
      <c r="E500" s="113"/>
      <c r="F500" s="115"/>
      <c r="G500" s="115"/>
      <c r="H500" s="115"/>
      <c r="I500" s="115"/>
      <c r="J500" s="115"/>
      <c r="K500" s="115"/>
      <c r="L500" s="115"/>
      <c r="M500" s="115"/>
      <c r="N500" s="115"/>
      <c r="O500" s="115"/>
      <c r="P500" s="115"/>
      <c r="Q500" s="115"/>
      <c r="R500" s="115"/>
    </row>
    <row r="501" spans="3:18" x14ac:dyDescent="0.35">
      <c r="C501" s="112"/>
      <c r="D501" s="113"/>
      <c r="E501" s="113"/>
      <c r="F501" s="115"/>
      <c r="G501" s="115"/>
      <c r="H501" s="115"/>
      <c r="I501" s="115"/>
      <c r="J501" s="115"/>
      <c r="K501" s="115"/>
      <c r="L501" s="115"/>
      <c r="M501" s="115"/>
      <c r="N501" s="115"/>
      <c r="O501" s="115"/>
      <c r="P501" s="115"/>
      <c r="Q501" s="115"/>
      <c r="R501" s="115"/>
    </row>
    <row r="502" spans="3:18" x14ac:dyDescent="0.35">
      <c r="C502" s="112"/>
      <c r="D502" s="113"/>
      <c r="E502" s="113"/>
      <c r="F502" s="115"/>
      <c r="G502" s="115"/>
      <c r="H502" s="115"/>
      <c r="I502" s="115"/>
      <c r="J502" s="115"/>
      <c r="K502" s="115"/>
      <c r="L502" s="115"/>
      <c r="M502" s="115"/>
      <c r="N502" s="115"/>
      <c r="O502" s="115"/>
      <c r="P502" s="115"/>
      <c r="Q502" s="115"/>
      <c r="R502" s="115"/>
    </row>
    <row r="503" spans="3:18" x14ac:dyDescent="0.35">
      <c r="C503" s="112"/>
      <c r="D503" s="113"/>
      <c r="E503" s="113"/>
      <c r="F503" s="115"/>
      <c r="G503" s="115"/>
      <c r="H503" s="115"/>
      <c r="I503" s="115"/>
      <c r="J503" s="115"/>
      <c r="K503" s="115"/>
      <c r="L503" s="115"/>
      <c r="M503" s="115"/>
      <c r="N503" s="115"/>
      <c r="O503" s="115"/>
      <c r="P503" s="115"/>
      <c r="Q503" s="115"/>
      <c r="R503" s="115"/>
    </row>
    <row r="504" spans="3:18" x14ac:dyDescent="0.35">
      <c r="C504" s="112"/>
      <c r="D504" s="113"/>
      <c r="E504" s="113"/>
      <c r="F504" s="115"/>
      <c r="G504" s="115"/>
      <c r="H504" s="115"/>
      <c r="I504" s="115"/>
      <c r="J504" s="115"/>
      <c r="K504" s="115"/>
      <c r="L504" s="115"/>
      <c r="M504" s="115"/>
      <c r="N504" s="115"/>
      <c r="O504" s="115"/>
      <c r="P504" s="115"/>
      <c r="Q504" s="115"/>
      <c r="R504" s="115"/>
    </row>
    <row r="505" spans="3:18" x14ac:dyDescent="0.35">
      <c r="C505" s="112"/>
      <c r="D505" s="113"/>
      <c r="E505" s="113"/>
      <c r="F505" s="115"/>
      <c r="G505" s="115"/>
      <c r="H505" s="115"/>
      <c r="I505" s="115"/>
      <c r="J505" s="115"/>
      <c r="K505" s="115"/>
      <c r="L505" s="115"/>
      <c r="M505" s="115"/>
      <c r="N505" s="115"/>
      <c r="O505" s="115"/>
      <c r="P505" s="115"/>
      <c r="Q505" s="115"/>
      <c r="R505" s="115"/>
    </row>
    <row r="506" spans="3:18" x14ac:dyDescent="0.35">
      <c r="C506" s="112"/>
      <c r="D506" s="113"/>
      <c r="E506" s="113"/>
      <c r="F506" s="115"/>
      <c r="G506" s="115"/>
      <c r="H506" s="115"/>
      <c r="I506" s="115"/>
      <c r="J506" s="115"/>
      <c r="K506" s="115"/>
      <c r="L506" s="115"/>
      <c r="M506" s="115"/>
      <c r="N506" s="115"/>
      <c r="O506" s="115"/>
      <c r="P506" s="115"/>
      <c r="Q506" s="115"/>
      <c r="R506" s="115"/>
    </row>
    <row r="507" spans="3:18" x14ac:dyDescent="0.35">
      <c r="C507" s="112"/>
      <c r="D507" s="113"/>
      <c r="E507" s="113"/>
      <c r="F507" s="115"/>
      <c r="G507" s="115"/>
      <c r="H507" s="115"/>
      <c r="I507" s="115"/>
      <c r="J507" s="115"/>
      <c r="K507" s="115"/>
      <c r="L507" s="115"/>
      <c r="M507" s="115"/>
      <c r="N507" s="115"/>
      <c r="O507" s="115"/>
      <c r="P507" s="115"/>
      <c r="Q507" s="115"/>
      <c r="R507" s="115"/>
    </row>
    <row r="508" spans="3:18" x14ac:dyDescent="0.35">
      <c r="C508" s="112"/>
      <c r="D508" s="113"/>
      <c r="E508" s="113"/>
      <c r="F508" s="115"/>
      <c r="G508" s="115"/>
      <c r="H508" s="115"/>
      <c r="I508" s="115"/>
      <c r="J508" s="115"/>
      <c r="K508" s="115"/>
      <c r="L508" s="115"/>
      <c r="M508" s="115"/>
      <c r="N508" s="115"/>
      <c r="O508" s="115"/>
      <c r="P508" s="115"/>
      <c r="Q508" s="115"/>
      <c r="R508" s="115"/>
    </row>
    <row r="509" spans="3:18" x14ac:dyDescent="0.35">
      <c r="C509" s="112"/>
      <c r="D509" s="113"/>
      <c r="E509" s="113"/>
      <c r="F509" s="115"/>
      <c r="G509" s="115"/>
      <c r="H509" s="115"/>
      <c r="I509" s="115"/>
      <c r="J509" s="115"/>
      <c r="K509" s="115"/>
      <c r="L509" s="115"/>
      <c r="M509" s="115"/>
      <c r="N509" s="115"/>
      <c r="O509" s="115"/>
      <c r="P509" s="115"/>
      <c r="Q509" s="115"/>
      <c r="R509" s="115"/>
    </row>
    <row r="510" spans="3:18" x14ac:dyDescent="0.35">
      <c r="C510" s="112"/>
      <c r="D510" s="113"/>
      <c r="E510" s="113"/>
      <c r="F510" s="115"/>
      <c r="G510" s="115"/>
      <c r="H510" s="115"/>
      <c r="I510" s="115"/>
      <c r="J510" s="115"/>
      <c r="K510" s="115"/>
      <c r="L510" s="115"/>
      <c r="M510" s="115"/>
      <c r="N510" s="115"/>
      <c r="O510" s="115"/>
      <c r="P510" s="115"/>
      <c r="Q510" s="115"/>
      <c r="R510" s="115"/>
    </row>
    <row r="511" spans="3:18" x14ac:dyDescent="0.35">
      <c r="C511" s="112"/>
      <c r="D511" s="113"/>
      <c r="E511" s="113"/>
      <c r="F511" s="115"/>
      <c r="G511" s="115"/>
      <c r="H511" s="115"/>
      <c r="I511" s="115"/>
      <c r="J511" s="115"/>
      <c r="K511" s="115"/>
      <c r="L511" s="115"/>
      <c r="M511" s="115"/>
      <c r="N511" s="115"/>
      <c r="O511" s="115"/>
      <c r="P511" s="115"/>
      <c r="Q511" s="115"/>
      <c r="R511" s="115"/>
    </row>
    <row r="512" spans="3:18" x14ac:dyDescent="0.35">
      <c r="C512" s="112"/>
      <c r="D512" s="113"/>
      <c r="E512" s="113"/>
      <c r="F512" s="115"/>
      <c r="G512" s="115"/>
      <c r="H512" s="115"/>
      <c r="I512" s="115"/>
      <c r="J512" s="115"/>
      <c r="K512" s="115"/>
      <c r="L512" s="115"/>
      <c r="M512" s="115"/>
      <c r="N512" s="115"/>
      <c r="O512" s="115"/>
      <c r="P512" s="115"/>
      <c r="Q512" s="115"/>
      <c r="R512" s="115"/>
    </row>
    <row r="513" spans="3:18" x14ac:dyDescent="0.35">
      <c r="C513" s="112"/>
      <c r="D513" s="113"/>
      <c r="E513" s="113"/>
      <c r="F513" s="115"/>
      <c r="G513" s="115"/>
      <c r="H513" s="115"/>
      <c r="I513" s="115"/>
      <c r="J513" s="115"/>
      <c r="K513" s="115"/>
      <c r="L513" s="115"/>
      <c r="M513" s="115"/>
      <c r="N513" s="115"/>
      <c r="O513" s="115"/>
      <c r="P513" s="115"/>
      <c r="Q513" s="115"/>
      <c r="R513" s="115"/>
    </row>
    <row r="514" spans="3:18" x14ac:dyDescent="0.35">
      <c r="C514" s="112"/>
      <c r="D514" s="113"/>
      <c r="E514" s="113"/>
      <c r="F514" s="115"/>
      <c r="G514" s="115"/>
      <c r="H514" s="115"/>
      <c r="I514" s="115"/>
      <c r="J514" s="115"/>
      <c r="K514" s="115"/>
      <c r="L514" s="115"/>
      <c r="M514" s="115"/>
      <c r="N514" s="115"/>
      <c r="O514" s="115"/>
      <c r="P514" s="115"/>
      <c r="Q514" s="115"/>
      <c r="R514" s="115"/>
    </row>
    <row r="515" spans="3:18" x14ac:dyDescent="0.35">
      <c r="C515" s="112"/>
      <c r="D515" s="113"/>
      <c r="E515" s="113"/>
      <c r="F515" s="115"/>
      <c r="G515" s="115"/>
      <c r="H515" s="115"/>
      <c r="I515" s="115"/>
      <c r="J515" s="115"/>
      <c r="K515" s="115"/>
      <c r="L515" s="115"/>
      <c r="M515" s="115"/>
      <c r="N515" s="115"/>
      <c r="O515" s="115"/>
      <c r="P515" s="115"/>
      <c r="Q515" s="115"/>
      <c r="R515" s="115"/>
    </row>
    <row r="516" spans="3:18" x14ac:dyDescent="0.35">
      <c r="C516" s="112"/>
      <c r="D516" s="113"/>
      <c r="E516" s="113"/>
      <c r="F516" s="115"/>
      <c r="G516" s="115"/>
      <c r="H516" s="115"/>
      <c r="I516" s="115"/>
      <c r="J516" s="115"/>
      <c r="K516" s="115"/>
      <c r="L516" s="115"/>
      <c r="M516" s="115"/>
      <c r="N516" s="115"/>
      <c r="O516" s="115"/>
      <c r="P516" s="115"/>
      <c r="Q516" s="115"/>
      <c r="R516" s="115"/>
    </row>
    <row r="517" spans="3:18" x14ac:dyDescent="0.35">
      <c r="C517" s="112"/>
      <c r="D517" s="113"/>
      <c r="E517" s="113"/>
      <c r="F517" s="115"/>
      <c r="G517" s="115"/>
      <c r="H517" s="115"/>
      <c r="I517" s="115"/>
      <c r="J517" s="115"/>
      <c r="K517" s="115"/>
      <c r="L517" s="115"/>
      <c r="M517" s="115"/>
      <c r="N517" s="115"/>
      <c r="O517" s="115"/>
      <c r="P517" s="115"/>
      <c r="Q517" s="115"/>
      <c r="R517" s="115"/>
    </row>
    <row r="518" spans="3:18" x14ac:dyDescent="0.35">
      <c r="C518" s="112"/>
      <c r="D518" s="113"/>
      <c r="E518" s="113"/>
      <c r="F518" s="115"/>
      <c r="G518" s="115"/>
      <c r="H518" s="115"/>
      <c r="I518" s="115"/>
      <c r="J518" s="115"/>
      <c r="K518" s="115"/>
      <c r="L518" s="115"/>
      <c r="M518" s="115"/>
      <c r="N518" s="115"/>
      <c r="O518" s="115"/>
      <c r="P518" s="115"/>
      <c r="Q518" s="115"/>
      <c r="R518" s="115"/>
    </row>
    <row r="519" spans="3:18" x14ac:dyDescent="0.35">
      <c r="C519" s="112"/>
      <c r="D519" s="113"/>
      <c r="E519" s="113"/>
      <c r="F519" s="115"/>
      <c r="G519" s="115"/>
      <c r="H519" s="115"/>
      <c r="I519" s="115"/>
      <c r="J519" s="115"/>
      <c r="K519" s="115"/>
      <c r="L519" s="115"/>
      <c r="M519" s="115"/>
      <c r="N519" s="115"/>
      <c r="O519" s="115"/>
      <c r="P519" s="115"/>
      <c r="Q519" s="115"/>
      <c r="R519" s="115"/>
    </row>
    <row r="520" spans="3:18" x14ac:dyDescent="0.35">
      <c r="C520" s="112"/>
      <c r="D520" s="113"/>
      <c r="E520" s="113"/>
      <c r="F520" s="115"/>
      <c r="G520" s="115"/>
      <c r="H520" s="115"/>
      <c r="I520" s="115"/>
      <c r="J520" s="115"/>
      <c r="K520" s="115"/>
      <c r="L520" s="115"/>
      <c r="M520" s="115"/>
      <c r="N520" s="115"/>
      <c r="O520" s="115"/>
      <c r="P520" s="115"/>
      <c r="Q520" s="115"/>
      <c r="R520" s="115"/>
    </row>
    <row r="521" spans="3:18" x14ac:dyDescent="0.35">
      <c r="C521" s="112"/>
      <c r="D521" s="113"/>
      <c r="E521" s="113"/>
      <c r="F521" s="115"/>
      <c r="G521" s="115"/>
      <c r="H521" s="115"/>
      <c r="I521" s="115"/>
      <c r="J521" s="115"/>
      <c r="K521" s="115"/>
      <c r="L521" s="115"/>
      <c r="M521" s="115"/>
      <c r="N521" s="115"/>
      <c r="O521" s="115"/>
      <c r="P521" s="115"/>
      <c r="Q521" s="115"/>
      <c r="R521" s="115"/>
    </row>
    <row r="522" spans="3:18" x14ac:dyDescent="0.35">
      <c r="C522" s="112"/>
      <c r="D522" s="113"/>
      <c r="E522" s="113"/>
      <c r="F522" s="115"/>
      <c r="G522" s="115"/>
      <c r="H522" s="115"/>
      <c r="I522" s="115"/>
      <c r="J522" s="115"/>
      <c r="K522" s="115"/>
      <c r="L522" s="115"/>
      <c r="M522" s="115"/>
      <c r="N522" s="115"/>
      <c r="O522" s="115"/>
      <c r="P522" s="115"/>
      <c r="Q522" s="115"/>
      <c r="R522" s="115"/>
    </row>
    <row r="523" spans="3:18" x14ac:dyDescent="0.35">
      <c r="C523" s="112"/>
      <c r="D523" s="113"/>
      <c r="E523" s="113"/>
      <c r="F523" s="115"/>
      <c r="G523" s="115"/>
      <c r="H523" s="115"/>
      <c r="I523" s="115"/>
      <c r="J523" s="115"/>
      <c r="K523" s="115"/>
      <c r="L523" s="115"/>
      <c r="M523" s="115"/>
      <c r="N523" s="115"/>
      <c r="O523" s="115"/>
      <c r="P523" s="115"/>
      <c r="Q523" s="115"/>
      <c r="R523" s="115"/>
    </row>
    <row r="524" spans="3:18" x14ac:dyDescent="0.35">
      <c r="C524" s="112"/>
      <c r="D524" s="113"/>
      <c r="E524" s="113"/>
      <c r="F524" s="115"/>
      <c r="G524" s="115"/>
      <c r="H524" s="115"/>
      <c r="I524" s="115"/>
      <c r="J524" s="115"/>
      <c r="K524" s="115"/>
      <c r="L524" s="115"/>
      <c r="M524" s="115"/>
      <c r="N524" s="115"/>
      <c r="O524" s="115"/>
      <c r="P524" s="115"/>
      <c r="Q524" s="115"/>
      <c r="R524" s="115"/>
    </row>
    <row r="525" spans="3:18" x14ac:dyDescent="0.35">
      <c r="C525" s="112"/>
      <c r="D525" s="113"/>
      <c r="E525" s="113"/>
      <c r="F525" s="115"/>
      <c r="G525" s="115"/>
      <c r="H525" s="115"/>
      <c r="I525" s="115"/>
      <c r="J525" s="115"/>
      <c r="K525" s="115"/>
      <c r="L525" s="115"/>
      <c r="M525" s="115"/>
      <c r="N525" s="115"/>
      <c r="O525" s="115"/>
      <c r="P525" s="115"/>
      <c r="Q525" s="115"/>
      <c r="R525" s="115"/>
    </row>
    <row r="526" spans="3:18" x14ac:dyDescent="0.35">
      <c r="C526" s="112"/>
      <c r="D526" s="113"/>
      <c r="E526" s="113"/>
      <c r="F526" s="115"/>
      <c r="G526" s="115"/>
      <c r="H526" s="115"/>
      <c r="I526" s="115"/>
      <c r="J526" s="115"/>
      <c r="K526" s="115"/>
      <c r="L526" s="115"/>
      <c r="M526" s="115"/>
      <c r="N526" s="115"/>
      <c r="O526" s="115"/>
      <c r="P526" s="115"/>
      <c r="Q526" s="115"/>
      <c r="R526" s="115"/>
    </row>
    <row r="527" spans="3:18" x14ac:dyDescent="0.35">
      <c r="C527" s="112"/>
      <c r="D527" s="113"/>
      <c r="E527" s="113"/>
      <c r="F527" s="115"/>
      <c r="G527" s="115"/>
      <c r="H527" s="115"/>
      <c r="I527" s="115"/>
      <c r="J527" s="115"/>
      <c r="K527" s="115"/>
      <c r="L527" s="115"/>
      <c r="M527" s="115"/>
      <c r="N527" s="115"/>
      <c r="O527" s="115"/>
      <c r="P527" s="115"/>
      <c r="Q527" s="115"/>
      <c r="R527" s="115"/>
    </row>
    <row r="528" spans="3:18" x14ac:dyDescent="0.35">
      <c r="C528" s="112"/>
      <c r="D528" s="113"/>
      <c r="E528" s="113"/>
      <c r="F528" s="115"/>
      <c r="G528" s="115"/>
      <c r="H528" s="115"/>
      <c r="I528" s="115"/>
      <c r="J528" s="115"/>
      <c r="K528" s="115"/>
      <c r="L528" s="115"/>
      <c r="M528" s="115"/>
      <c r="N528" s="115"/>
      <c r="O528" s="115"/>
      <c r="P528" s="115"/>
      <c r="Q528" s="115"/>
      <c r="R528" s="115"/>
    </row>
    <row r="529" spans="3:18" x14ac:dyDescent="0.35">
      <c r="C529" s="112"/>
      <c r="D529" s="113"/>
      <c r="E529" s="113"/>
      <c r="F529" s="115"/>
      <c r="G529" s="115"/>
      <c r="H529" s="115"/>
      <c r="I529" s="115"/>
      <c r="J529" s="115"/>
      <c r="K529" s="115"/>
      <c r="L529" s="115"/>
      <c r="M529" s="115"/>
      <c r="N529" s="115"/>
      <c r="O529" s="115"/>
      <c r="P529" s="115"/>
      <c r="Q529" s="115"/>
      <c r="R529" s="115"/>
    </row>
    <row r="530" spans="3:18" x14ac:dyDescent="0.35">
      <c r="C530" s="112"/>
      <c r="D530" s="113"/>
      <c r="E530" s="113"/>
      <c r="F530" s="115"/>
      <c r="G530" s="115"/>
      <c r="H530" s="115"/>
      <c r="I530" s="115"/>
      <c r="J530" s="115"/>
      <c r="K530" s="115"/>
      <c r="L530" s="115"/>
      <c r="M530" s="115"/>
      <c r="N530" s="115"/>
      <c r="O530" s="115"/>
      <c r="P530" s="115"/>
      <c r="Q530" s="115"/>
      <c r="R530" s="115"/>
    </row>
    <row r="531" spans="3:18" x14ac:dyDescent="0.35">
      <c r="C531" s="112"/>
      <c r="D531" s="113"/>
      <c r="E531" s="113"/>
      <c r="F531" s="115"/>
      <c r="G531" s="115"/>
      <c r="H531" s="115"/>
      <c r="I531" s="115"/>
      <c r="J531" s="115"/>
      <c r="K531" s="115"/>
      <c r="L531" s="115"/>
      <c r="M531" s="115"/>
      <c r="N531" s="115"/>
      <c r="O531" s="115"/>
      <c r="P531" s="115"/>
      <c r="Q531" s="115"/>
      <c r="R531" s="115"/>
    </row>
    <row r="532" spans="3:18" x14ac:dyDescent="0.35">
      <c r="C532" s="112"/>
      <c r="D532" s="113"/>
      <c r="E532" s="113"/>
      <c r="F532" s="115"/>
      <c r="G532" s="115"/>
      <c r="H532" s="115"/>
      <c r="I532" s="115"/>
      <c r="J532" s="115"/>
      <c r="K532" s="115"/>
      <c r="L532" s="115"/>
      <c r="M532" s="115"/>
      <c r="N532" s="115"/>
      <c r="O532" s="115"/>
      <c r="P532" s="115"/>
      <c r="Q532" s="115"/>
      <c r="R532" s="115"/>
    </row>
    <row r="533" spans="3:18" x14ac:dyDescent="0.35">
      <c r="C533" s="112"/>
      <c r="D533" s="113"/>
      <c r="E533" s="113"/>
      <c r="F533" s="115"/>
      <c r="G533" s="115"/>
      <c r="H533" s="115"/>
      <c r="I533" s="115"/>
      <c r="J533" s="115"/>
      <c r="K533" s="115"/>
      <c r="L533" s="115"/>
      <c r="M533" s="115"/>
      <c r="N533" s="115"/>
      <c r="O533" s="115"/>
      <c r="P533" s="115"/>
      <c r="Q533" s="115"/>
      <c r="R533" s="115"/>
    </row>
    <row r="534" spans="3:18" x14ac:dyDescent="0.35">
      <c r="C534" s="112"/>
      <c r="D534" s="113"/>
      <c r="E534" s="113"/>
      <c r="F534" s="115"/>
      <c r="G534" s="115"/>
      <c r="H534" s="115"/>
      <c r="I534" s="115"/>
      <c r="J534" s="115"/>
      <c r="K534" s="115"/>
      <c r="L534" s="115"/>
      <c r="M534" s="115"/>
      <c r="N534" s="115"/>
      <c r="O534" s="115"/>
      <c r="P534" s="115"/>
      <c r="Q534" s="115"/>
      <c r="R534" s="115"/>
    </row>
    <row r="535" spans="3:18" x14ac:dyDescent="0.35">
      <c r="C535" s="112"/>
      <c r="D535" s="113"/>
      <c r="E535" s="113"/>
      <c r="F535" s="115"/>
      <c r="G535" s="115"/>
      <c r="H535" s="115"/>
      <c r="I535" s="115"/>
      <c r="J535" s="115"/>
      <c r="K535" s="115"/>
      <c r="L535" s="115"/>
      <c r="M535" s="115"/>
      <c r="N535" s="115"/>
      <c r="O535" s="115"/>
      <c r="P535" s="115"/>
      <c r="Q535" s="115"/>
      <c r="R535" s="115"/>
    </row>
    <row r="536" spans="3:18" x14ac:dyDescent="0.35">
      <c r="C536" s="112"/>
      <c r="D536" s="113"/>
      <c r="E536" s="113"/>
      <c r="F536" s="115"/>
      <c r="G536" s="115"/>
      <c r="H536" s="115"/>
      <c r="I536" s="115"/>
      <c r="J536" s="115"/>
      <c r="K536" s="115"/>
      <c r="L536" s="115"/>
      <c r="M536" s="115"/>
      <c r="N536" s="115"/>
      <c r="O536" s="115"/>
      <c r="P536" s="115"/>
      <c r="Q536" s="115"/>
      <c r="R536" s="115"/>
    </row>
    <row r="537" spans="3:18" x14ac:dyDescent="0.35">
      <c r="C537" s="112"/>
      <c r="D537" s="113"/>
      <c r="E537" s="113"/>
      <c r="F537" s="115"/>
      <c r="G537" s="115"/>
      <c r="H537" s="115"/>
      <c r="I537" s="115"/>
      <c r="J537" s="115"/>
      <c r="K537" s="115"/>
      <c r="L537" s="115"/>
      <c r="M537" s="115"/>
      <c r="N537" s="115"/>
      <c r="O537" s="115"/>
      <c r="P537" s="115"/>
      <c r="Q537" s="115"/>
      <c r="R537" s="115"/>
    </row>
    <row r="538" spans="3:18" x14ac:dyDescent="0.35">
      <c r="C538" s="112"/>
      <c r="D538" s="113"/>
      <c r="E538" s="113"/>
      <c r="F538" s="115"/>
      <c r="G538" s="115"/>
      <c r="H538" s="115"/>
      <c r="I538" s="115"/>
      <c r="J538" s="115"/>
      <c r="K538" s="115"/>
      <c r="L538" s="115"/>
      <c r="M538" s="115"/>
      <c r="N538" s="115"/>
      <c r="O538" s="115"/>
      <c r="P538" s="115"/>
      <c r="Q538" s="115"/>
      <c r="R538" s="115"/>
    </row>
    <row r="539" spans="3:18" x14ac:dyDescent="0.35">
      <c r="C539" s="112"/>
      <c r="D539" s="113"/>
      <c r="E539" s="113"/>
      <c r="F539" s="115"/>
      <c r="G539" s="115"/>
      <c r="H539" s="115"/>
      <c r="I539" s="115"/>
      <c r="J539" s="115"/>
      <c r="K539" s="115"/>
      <c r="L539" s="115"/>
      <c r="M539" s="115"/>
      <c r="N539" s="115"/>
      <c r="O539" s="115"/>
      <c r="P539" s="115"/>
      <c r="Q539" s="115"/>
      <c r="R539" s="115"/>
    </row>
    <row r="540" spans="3:18" x14ac:dyDescent="0.35">
      <c r="C540" s="112"/>
      <c r="D540" s="113"/>
      <c r="E540" s="113"/>
      <c r="F540" s="115"/>
      <c r="G540" s="115"/>
      <c r="H540" s="115"/>
      <c r="I540" s="115"/>
      <c r="J540" s="115"/>
      <c r="K540" s="115"/>
      <c r="L540" s="115"/>
      <c r="M540" s="115"/>
      <c r="N540" s="115"/>
      <c r="O540" s="115"/>
      <c r="P540" s="115"/>
      <c r="Q540" s="115"/>
      <c r="R540" s="115"/>
    </row>
    <row r="541" spans="3:18" x14ac:dyDescent="0.35">
      <c r="C541" s="112"/>
      <c r="D541" s="113"/>
      <c r="E541" s="113"/>
      <c r="F541" s="115"/>
      <c r="G541" s="115"/>
      <c r="H541" s="115"/>
      <c r="I541" s="115"/>
      <c r="J541" s="115"/>
      <c r="K541" s="115"/>
      <c r="L541" s="115"/>
      <c r="M541" s="115"/>
      <c r="N541" s="115"/>
      <c r="O541" s="115"/>
      <c r="P541" s="115"/>
      <c r="Q541" s="115"/>
      <c r="R541" s="115"/>
    </row>
    <row r="542" spans="3:18" x14ac:dyDescent="0.35">
      <c r="C542" s="112"/>
      <c r="D542" s="113"/>
      <c r="E542" s="113"/>
      <c r="F542" s="115"/>
      <c r="G542" s="115"/>
      <c r="H542" s="115"/>
      <c r="I542" s="115"/>
      <c r="J542" s="115"/>
      <c r="K542" s="115"/>
      <c r="L542" s="115"/>
      <c r="M542" s="115"/>
      <c r="N542" s="115"/>
      <c r="O542" s="115"/>
      <c r="P542" s="115"/>
      <c r="Q542" s="115"/>
      <c r="R542" s="115"/>
    </row>
    <row r="543" spans="3:18" x14ac:dyDescent="0.35">
      <c r="C543" s="112"/>
      <c r="D543" s="113"/>
      <c r="E543" s="113"/>
      <c r="F543" s="115"/>
      <c r="G543" s="115"/>
      <c r="H543" s="115"/>
      <c r="I543" s="115"/>
      <c r="J543" s="115"/>
      <c r="K543" s="115"/>
      <c r="L543" s="115"/>
      <c r="M543" s="115"/>
      <c r="N543" s="115"/>
      <c r="O543" s="115"/>
      <c r="P543" s="115"/>
      <c r="Q543" s="115"/>
      <c r="R543" s="115"/>
    </row>
    <row r="544" spans="3:18" x14ac:dyDescent="0.35">
      <c r="C544" s="112"/>
      <c r="D544" s="113"/>
      <c r="E544" s="113"/>
      <c r="F544" s="115"/>
      <c r="G544" s="115"/>
      <c r="H544" s="115"/>
      <c r="I544" s="115"/>
      <c r="J544" s="115"/>
      <c r="K544" s="115"/>
      <c r="L544" s="115"/>
      <c r="M544" s="115"/>
      <c r="N544" s="115"/>
      <c r="O544" s="115"/>
      <c r="P544" s="115"/>
      <c r="Q544" s="115"/>
      <c r="R544" s="115"/>
    </row>
    <row r="545" spans="3:18" x14ac:dyDescent="0.35">
      <c r="C545" s="112"/>
      <c r="D545" s="113"/>
      <c r="E545" s="113"/>
      <c r="F545" s="115"/>
      <c r="G545" s="115"/>
      <c r="H545" s="115"/>
      <c r="I545" s="115"/>
      <c r="J545" s="115"/>
      <c r="K545" s="115"/>
      <c r="L545" s="115"/>
      <c r="M545" s="115"/>
      <c r="N545" s="115"/>
      <c r="O545" s="115"/>
      <c r="P545" s="115"/>
      <c r="Q545" s="115"/>
      <c r="R545" s="115"/>
    </row>
    <row r="546" spans="3:18" x14ac:dyDescent="0.35">
      <c r="C546" s="112"/>
      <c r="D546" s="113"/>
      <c r="E546" s="113"/>
      <c r="F546" s="115"/>
      <c r="G546" s="115"/>
      <c r="H546" s="115"/>
      <c r="I546" s="115"/>
      <c r="J546" s="115"/>
      <c r="K546" s="115"/>
      <c r="L546" s="115"/>
      <c r="M546" s="115"/>
      <c r="N546" s="115"/>
      <c r="O546" s="115"/>
      <c r="P546" s="115"/>
      <c r="Q546" s="115"/>
      <c r="R546" s="115"/>
    </row>
    <row r="547" spans="3:18" x14ac:dyDescent="0.35">
      <c r="C547" s="112"/>
      <c r="D547" s="113"/>
      <c r="E547" s="113"/>
      <c r="F547" s="115"/>
      <c r="G547" s="115"/>
      <c r="H547" s="115"/>
      <c r="I547" s="115"/>
      <c r="J547" s="115"/>
      <c r="K547" s="115"/>
      <c r="L547" s="115"/>
      <c r="M547" s="115"/>
      <c r="N547" s="115"/>
      <c r="O547" s="115"/>
      <c r="P547" s="115"/>
      <c r="Q547" s="115"/>
      <c r="R547" s="115"/>
    </row>
    <row r="548" spans="3:18" x14ac:dyDescent="0.35">
      <c r="C548" s="112"/>
      <c r="D548" s="113"/>
      <c r="E548" s="113"/>
      <c r="F548" s="115"/>
      <c r="G548" s="115"/>
      <c r="H548" s="115"/>
      <c r="I548" s="115"/>
      <c r="J548" s="115"/>
      <c r="K548" s="115"/>
      <c r="L548" s="115"/>
      <c r="M548" s="115"/>
      <c r="N548" s="115"/>
      <c r="O548" s="115"/>
      <c r="P548" s="115"/>
      <c r="Q548" s="115"/>
      <c r="R548" s="115"/>
    </row>
    <row r="549" spans="3:18" x14ac:dyDescent="0.35">
      <c r="C549" s="112"/>
      <c r="D549" s="113"/>
      <c r="E549" s="113"/>
      <c r="F549" s="115"/>
      <c r="G549" s="115"/>
      <c r="H549" s="115"/>
      <c r="I549" s="115"/>
      <c r="J549" s="115"/>
      <c r="K549" s="115"/>
      <c r="L549" s="115"/>
      <c r="M549" s="115"/>
      <c r="N549" s="115"/>
      <c r="O549" s="115"/>
      <c r="P549" s="115"/>
      <c r="Q549" s="115"/>
      <c r="R549" s="115"/>
    </row>
    <row r="550" spans="3:18" x14ac:dyDescent="0.35">
      <c r="C550" s="112"/>
      <c r="D550" s="113"/>
      <c r="E550" s="113"/>
      <c r="F550" s="115"/>
      <c r="G550" s="115"/>
      <c r="H550" s="115"/>
      <c r="I550" s="115"/>
      <c r="J550" s="115"/>
      <c r="K550" s="115"/>
      <c r="L550" s="115"/>
      <c r="M550" s="115"/>
      <c r="N550" s="115"/>
      <c r="O550" s="115"/>
      <c r="P550" s="115"/>
      <c r="Q550" s="115"/>
      <c r="R550" s="115"/>
    </row>
    <row r="551" spans="3:18" x14ac:dyDescent="0.35">
      <c r="C551" s="112"/>
      <c r="D551" s="113"/>
      <c r="E551" s="113"/>
      <c r="F551" s="115"/>
      <c r="G551" s="115"/>
      <c r="H551" s="115"/>
      <c r="I551" s="115"/>
      <c r="J551" s="115"/>
      <c r="K551" s="115"/>
      <c r="L551" s="115"/>
      <c r="M551" s="115"/>
      <c r="N551" s="115"/>
      <c r="O551" s="115"/>
      <c r="P551" s="115"/>
      <c r="Q551" s="115"/>
      <c r="R551" s="115"/>
    </row>
    <row r="552" spans="3:18" x14ac:dyDescent="0.35">
      <c r="C552" s="112"/>
      <c r="D552" s="113"/>
      <c r="E552" s="113"/>
      <c r="F552" s="115"/>
      <c r="G552" s="115"/>
      <c r="H552" s="115"/>
      <c r="I552" s="115"/>
      <c r="J552" s="115"/>
      <c r="K552" s="115"/>
      <c r="L552" s="115"/>
      <c r="M552" s="115"/>
      <c r="N552" s="115"/>
      <c r="O552" s="115"/>
      <c r="P552" s="115"/>
      <c r="Q552" s="115"/>
      <c r="R552" s="115"/>
    </row>
    <row r="553" spans="3:18" x14ac:dyDescent="0.35">
      <c r="C553" s="112"/>
      <c r="D553" s="113"/>
      <c r="E553" s="113"/>
      <c r="F553" s="115"/>
      <c r="G553" s="115"/>
      <c r="H553" s="115"/>
      <c r="I553" s="115"/>
      <c r="J553" s="115"/>
      <c r="K553" s="115"/>
      <c r="L553" s="115"/>
      <c r="M553" s="115"/>
      <c r="N553" s="115"/>
      <c r="O553" s="115"/>
      <c r="P553" s="115"/>
      <c r="Q553" s="115"/>
      <c r="R553" s="115"/>
    </row>
    <row r="554" spans="3:18" x14ac:dyDescent="0.35">
      <c r="C554" s="112"/>
      <c r="D554" s="113"/>
      <c r="E554" s="113"/>
      <c r="F554" s="115"/>
      <c r="G554" s="115"/>
      <c r="H554" s="115"/>
      <c r="I554" s="115"/>
      <c r="J554" s="115"/>
      <c r="K554" s="115"/>
      <c r="L554" s="115"/>
      <c r="M554" s="115"/>
      <c r="N554" s="115"/>
      <c r="O554" s="115"/>
      <c r="P554" s="115"/>
      <c r="Q554" s="115"/>
      <c r="R554" s="115"/>
    </row>
    <row r="555" spans="3:18" x14ac:dyDescent="0.35">
      <c r="C555" s="112"/>
      <c r="D555" s="113"/>
      <c r="E555" s="113"/>
      <c r="F555" s="115"/>
      <c r="G555" s="115"/>
      <c r="H555" s="115"/>
      <c r="I555" s="115"/>
      <c r="J555" s="115"/>
      <c r="K555" s="115"/>
      <c r="L555" s="115"/>
      <c r="M555" s="115"/>
      <c r="N555" s="115"/>
      <c r="O555" s="115"/>
      <c r="P555" s="115"/>
      <c r="Q555" s="115"/>
      <c r="R555" s="115"/>
    </row>
    <row r="556" spans="3:18" x14ac:dyDescent="0.35">
      <c r="C556" s="112"/>
      <c r="D556" s="113"/>
      <c r="E556" s="113"/>
      <c r="F556" s="115"/>
      <c r="G556" s="115"/>
      <c r="H556" s="115"/>
      <c r="I556" s="115"/>
      <c r="J556" s="115"/>
      <c r="K556" s="115"/>
      <c r="L556" s="115"/>
      <c r="M556" s="115"/>
      <c r="N556" s="115"/>
      <c r="O556" s="115"/>
      <c r="P556" s="115"/>
      <c r="Q556" s="115"/>
      <c r="R556" s="115"/>
    </row>
    <row r="557" spans="3:18" x14ac:dyDescent="0.35">
      <c r="C557" s="112"/>
      <c r="D557" s="113"/>
      <c r="E557" s="113"/>
      <c r="F557" s="115"/>
      <c r="G557" s="115"/>
      <c r="H557" s="115"/>
      <c r="I557" s="115"/>
      <c r="J557" s="115"/>
      <c r="K557" s="115"/>
      <c r="L557" s="115"/>
      <c r="M557" s="115"/>
      <c r="N557" s="115"/>
      <c r="O557" s="115"/>
      <c r="P557" s="115"/>
      <c r="Q557" s="115"/>
      <c r="R557" s="115"/>
    </row>
    <row r="558" spans="3:18" x14ac:dyDescent="0.35">
      <c r="C558" s="112"/>
      <c r="D558" s="113"/>
      <c r="E558" s="113"/>
      <c r="F558" s="115"/>
      <c r="G558" s="115"/>
      <c r="H558" s="115"/>
      <c r="I558" s="115"/>
      <c r="J558" s="115"/>
      <c r="K558" s="115"/>
      <c r="L558" s="115"/>
      <c r="M558" s="115"/>
      <c r="N558" s="115"/>
      <c r="O558" s="115"/>
      <c r="P558" s="115"/>
      <c r="Q558" s="115"/>
      <c r="R558" s="115"/>
    </row>
    <row r="559" spans="3:18" x14ac:dyDescent="0.35">
      <c r="C559" s="112"/>
      <c r="D559" s="113"/>
      <c r="E559" s="113"/>
      <c r="F559" s="115"/>
      <c r="G559" s="115"/>
      <c r="H559" s="115"/>
      <c r="I559" s="115"/>
      <c r="J559" s="115"/>
      <c r="K559" s="115"/>
      <c r="L559" s="115"/>
      <c r="M559" s="115"/>
      <c r="N559" s="115"/>
      <c r="O559" s="115"/>
      <c r="P559" s="115"/>
      <c r="Q559" s="115"/>
      <c r="R559" s="115"/>
    </row>
    <row r="560" spans="3:18" x14ac:dyDescent="0.35">
      <c r="C560" s="112"/>
      <c r="D560" s="113"/>
      <c r="E560" s="113"/>
      <c r="F560" s="115"/>
      <c r="G560" s="115"/>
      <c r="H560" s="115"/>
      <c r="I560" s="115"/>
      <c r="J560" s="115"/>
      <c r="K560" s="115"/>
      <c r="L560" s="115"/>
      <c r="M560" s="115"/>
      <c r="N560" s="115"/>
      <c r="O560" s="115"/>
      <c r="P560" s="115"/>
      <c r="Q560" s="115"/>
      <c r="R560" s="115"/>
    </row>
    <row r="561" spans="3:18" x14ac:dyDescent="0.35">
      <c r="C561" s="112"/>
      <c r="D561" s="113"/>
      <c r="E561" s="113"/>
      <c r="F561" s="115"/>
      <c r="G561" s="115"/>
      <c r="H561" s="115"/>
      <c r="I561" s="115"/>
      <c r="J561" s="115"/>
      <c r="K561" s="115"/>
      <c r="L561" s="115"/>
      <c r="M561" s="115"/>
      <c r="N561" s="115"/>
      <c r="O561" s="115"/>
      <c r="P561" s="115"/>
      <c r="Q561" s="115"/>
      <c r="R561" s="115"/>
    </row>
    <row r="562" spans="3:18" x14ac:dyDescent="0.35">
      <c r="C562" s="112"/>
      <c r="D562" s="113"/>
      <c r="E562" s="113"/>
      <c r="F562" s="115"/>
      <c r="G562" s="115"/>
      <c r="H562" s="115"/>
      <c r="I562" s="115"/>
      <c r="J562" s="115"/>
      <c r="K562" s="115"/>
      <c r="L562" s="115"/>
      <c r="M562" s="115"/>
      <c r="N562" s="115"/>
      <c r="O562" s="115"/>
      <c r="P562" s="115"/>
      <c r="Q562" s="115"/>
      <c r="R562" s="115"/>
    </row>
    <row r="563" spans="3:18" x14ac:dyDescent="0.35">
      <c r="C563" s="112"/>
      <c r="D563" s="113"/>
      <c r="E563" s="113"/>
      <c r="F563" s="115"/>
      <c r="G563" s="115"/>
      <c r="H563" s="115"/>
      <c r="I563" s="115"/>
      <c r="J563" s="115"/>
      <c r="K563" s="115"/>
      <c r="L563" s="115"/>
      <c r="M563" s="115"/>
      <c r="N563" s="115"/>
      <c r="O563" s="115"/>
      <c r="P563" s="115"/>
      <c r="Q563" s="115"/>
      <c r="R563" s="115"/>
    </row>
    <row r="564" spans="3:18" x14ac:dyDescent="0.35">
      <c r="C564" s="112"/>
      <c r="D564" s="113"/>
      <c r="E564" s="113"/>
      <c r="F564" s="115"/>
      <c r="G564" s="115"/>
      <c r="H564" s="115"/>
      <c r="I564" s="115"/>
      <c r="J564" s="115"/>
      <c r="K564" s="115"/>
      <c r="L564" s="115"/>
      <c r="M564" s="115"/>
      <c r="N564" s="115"/>
      <c r="O564" s="115"/>
      <c r="P564" s="115"/>
      <c r="Q564" s="115"/>
      <c r="R564" s="115"/>
    </row>
    <row r="565" spans="3:18" x14ac:dyDescent="0.35">
      <c r="C565" s="112"/>
      <c r="D565" s="113"/>
      <c r="E565" s="113"/>
      <c r="F565" s="115"/>
      <c r="G565" s="115"/>
      <c r="H565" s="115"/>
      <c r="I565" s="115"/>
      <c r="J565" s="115"/>
      <c r="K565" s="115"/>
      <c r="L565" s="115"/>
      <c r="M565" s="115"/>
      <c r="N565" s="115"/>
      <c r="O565" s="115"/>
      <c r="P565" s="115"/>
      <c r="Q565" s="115"/>
      <c r="R565" s="115"/>
    </row>
    <row r="566" spans="3:18" x14ac:dyDescent="0.35">
      <c r="C566" s="112"/>
      <c r="D566" s="113"/>
      <c r="E566" s="113"/>
      <c r="F566" s="115"/>
      <c r="G566" s="115"/>
      <c r="H566" s="115"/>
      <c r="I566" s="115"/>
      <c r="J566" s="115"/>
      <c r="K566" s="115"/>
      <c r="L566" s="115"/>
      <c r="M566" s="115"/>
      <c r="N566" s="115"/>
      <c r="O566" s="115"/>
      <c r="P566" s="115"/>
      <c r="Q566" s="115"/>
      <c r="R566" s="115"/>
    </row>
    <row r="567" spans="3:18" x14ac:dyDescent="0.35">
      <c r="C567" s="112"/>
      <c r="D567" s="113"/>
      <c r="E567" s="113"/>
      <c r="F567" s="115"/>
      <c r="G567" s="115"/>
      <c r="H567" s="115"/>
      <c r="I567" s="115"/>
      <c r="J567" s="115"/>
      <c r="K567" s="115"/>
      <c r="L567" s="115"/>
      <c r="M567" s="115"/>
      <c r="N567" s="115"/>
      <c r="O567" s="115"/>
      <c r="P567" s="115"/>
      <c r="Q567" s="115"/>
      <c r="R567" s="115"/>
    </row>
    <row r="568" spans="3:18" x14ac:dyDescent="0.35">
      <c r="C568" s="112"/>
      <c r="D568" s="113"/>
      <c r="E568" s="113"/>
      <c r="F568" s="115"/>
      <c r="G568" s="115"/>
      <c r="H568" s="115"/>
      <c r="I568" s="115"/>
      <c r="J568" s="115"/>
      <c r="K568" s="115"/>
      <c r="L568" s="115"/>
      <c r="M568" s="115"/>
      <c r="N568" s="115"/>
      <c r="O568" s="115"/>
      <c r="P568" s="115"/>
      <c r="Q568" s="115"/>
      <c r="R568" s="115"/>
    </row>
    <row r="569" spans="3:18" x14ac:dyDescent="0.35">
      <c r="C569" s="112"/>
      <c r="D569" s="113"/>
      <c r="E569" s="113"/>
      <c r="F569" s="115"/>
      <c r="G569" s="115"/>
      <c r="H569" s="115"/>
      <c r="I569" s="115"/>
      <c r="J569" s="115"/>
      <c r="K569" s="115"/>
      <c r="L569" s="115"/>
      <c r="M569" s="115"/>
      <c r="N569" s="115"/>
      <c r="O569" s="115"/>
      <c r="P569" s="115"/>
      <c r="Q569" s="115"/>
      <c r="R569" s="115"/>
    </row>
    <row r="570" spans="3:18" x14ac:dyDescent="0.35">
      <c r="C570" s="112"/>
      <c r="D570" s="113"/>
      <c r="E570" s="113"/>
      <c r="F570" s="115"/>
      <c r="G570" s="115"/>
      <c r="H570" s="115"/>
      <c r="I570" s="115"/>
      <c r="J570" s="115"/>
      <c r="K570" s="115"/>
      <c r="L570" s="115"/>
      <c r="M570" s="115"/>
      <c r="N570" s="115"/>
      <c r="O570" s="115"/>
      <c r="P570" s="115"/>
      <c r="Q570" s="115"/>
      <c r="R570" s="115"/>
    </row>
    <row r="571" spans="3:18" x14ac:dyDescent="0.35">
      <c r="C571" s="112"/>
      <c r="D571" s="113"/>
      <c r="E571" s="113"/>
      <c r="F571" s="115"/>
      <c r="G571" s="115"/>
      <c r="H571" s="115"/>
      <c r="I571" s="115"/>
      <c r="J571" s="115"/>
      <c r="K571" s="115"/>
      <c r="L571" s="115"/>
      <c r="M571" s="115"/>
      <c r="N571" s="115"/>
      <c r="O571" s="115"/>
      <c r="P571" s="115"/>
      <c r="Q571" s="115"/>
      <c r="R571" s="115"/>
    </row>
    <row r="572" spans="3:18" x14ac:dyDescent="0.35">
      <c r="C572" s="112"/>
      <c r="D572" s="113"/>
      <c r="E572" s="113"/>
      <c r="F572" s="115"/>
      <c r="G572" s="115"/>
      <c r="H572" s="115"/>
      <c r="I572" s="115"/>
      <c r="J572" s="115"/>
      <c r="K572" s="115"/>
      <c r="L572" s="115"/>
      <c r="M572" s="115"/>
      <c r="N572" s="115"/>
      <c r="O572" s="115"/>
      <c r="P572" s="115"/>
      <c r="Q572" s="115"/>
      <c r="R572" s="115"/>
    </row>
    <row r="573" spans="3:18" x14ac:dyDescent="0.35">
      <c r="C573" s="112"/>
      <c r="D573" s="113"/>
      <c r="E573" s="113"/>
      <c r="F573" s="115"/>
      <c r="G573" s="115"/>
      <c r="H573" s="115"/>
      <c r="I573" s="115"/>
      <c r="J573" s="115"/>
      <c r="K573" s="115"/>
      <c r="L573" s="115"/>
      <c r="M573" s="115"/>
      <c r="N573" s="115"/>
      <c r="O573" s="115"/>
      <c r="P573" s="115"/>
      <c r="Q573" s="115"/>
      <c r="R573" s="115"/>
    </row>
    <row r="574" spans="3:18" x14ac:dyDescent="0.35">
      <c r="C574" s="112"/>
      <c r="D574" s="113"/>
      <c r="E574" s="113"/>
      <c r="F574" s="115"/>
      <c r="G574" s="115"/>
      <c r="H574" s="115"/>
      <c r="I574" s="115"/>
      <c r="J574" s="115"/>
      <c r="K574" s="115"/>
      <c r="L574" s="115"/>
      <c r="M574" s="115"/>
      <c r="N574" s="115"/>
      <c r="O574" s="115"/>
      <c r="P574" s="115"/>
      <c r="Q574" s="115"/>
      <c r="R574" s="115"/>
    </row>
    <row r="575" spans="3:18" x14ac:dyDescent="0.35">
      <c r="C575" s="112"/>
      <c r="D575" s="113"/>
      <c r="E575" s="113"/>
      <c r="F575" s="115"/>
      <c r="G575" s="115"/>
      <c r="H575" s="115"/>
      <c r="I575" s="115"/>
      <c r="J575" s="115"/>
      <c r="K575" s="115"/>
      <c r="L575" s="115"/>
      <c r="M575" s="115"/>
      <c r="N575" s="115"/>
      <c r="O575" s="115"/>
      <c r="P575" s="115"/>
      <c r="Q575" s="115"/>
      <c r="R575" s="115"/>
    </row>
    <row r="576" spans="3:18" x14ac:dyDescent="0.35">
      <c r="C576" s="112"/>
      <c r="D576" s="113"/>
      <c r="E576" s="113"/>
      <c r="F576" s="115"/>
      <c r="G576" s="115"/>
      <c r="H576" s="115"/>
      <c r="I576" s="115"/>
      <c r="J576" s="115"/>
      <c r="K576" s="115"/>
      <c r="L576" s="115"/>
      <c r="M576" s="115"/>
      <c r="N576" s="115"/>
      <c r="O576" s="115"/>
      <c r="P576" s="115"/>
      <c r="Q576" s="115"/>
      <c r="R576" s="115"/>
    </row>
    <row r="577" spans="3:18" x14ac:dyDescent="0.35">
      <c r="C577" s="112"/>
      <c r="D577" s="113"/>
      <c r="E577" s="113"/>
      <c r="F577" s="115"/>
      <c r="G577" s="115"/>
      <c r="H577" s="115"/>
      <c r="I577" s="115"/>
      <c r="J577" s="115"/>
      <c r="K577" s="115"/>
      <c r="L577" s="115"/>
      <c r="M577" s="115"/>
      <c r="N577" s="115"/>
      <c r="O577" s="115"/>
      <c r="P577" s="115"/>
      <c r="Q577" s="115"/>
      <c r="R577" s="115"/>
    </row>
    <row r="578" spans="3:18" x14ac:dyDescent="0.35">
      <c r="C578" s="112"/>
      <c r="D578" s="113"/>
      <c r="E578" s="113"/>
      <c r="F578" s="115"/>
      <c r="G578" s="115"/>
      <c r="H578" s="115"/>
      <c r="I578" s="115"/>
      <c r="J578" s="115"/>
      <c r="K578" s="115"/>
      <c r="L578" s="115"/>
      <c r="M578" s="115"/>
      <c r="N578" s="115"/>
      <c r="O578" s="115"/>
      <c r="P578" s="115"/>
      <c r="Q578" s="115"/>
      <c r="R578" s="115"/>
    </row>
    <row r="579" spans="3:18" x14ac:dyDescent="0.35">
      <c r="C579" s="112"/>
      <c r="D579" s="113"/>
      <c r="E579" s="113"/>
      <c r="F579" s="115"/>
      <c r="G579" s="115"/>
      <c r="H579" s="115"/>
      <c r="I579" s="115"/>
      <c r="J579" s="115"/>
      <c r="K579" s="115"/>
      <c r="L579" s="115"/>
      <c r="M579" s="115"/>
      <c r="N579" s="115"/>
      <c r="O579" s="115"/>
      <c r="P579" s="115"/>
      <c r="Q579" s="115"/>
      <c r="R579" s="115"/>
    </row>
    <row r="580" spans="3:18" x14ac:dyDescent="0.35">
      <c r="C580" s="112"/>
      <c r="D580" s="113"/>
      <c r="E580" s="113"/>
      <c r="F580" s="115"/>
      <c r="G580" s="115"/>
      <c r="H580" s="115"/>
      <c r="I580" s="115"/>
      <c r="J580" s="115"/>
      <c r="K580" s="115"/>
      <c r="L580" s="115"/>
      <c r="M580" s="115"/>
      <c r="N580" s="115"/>
      <c r="O580" s="115"/>
      <c r="P580" s="115"/>
      <c r="Q580" s="115"/>
      <c r="R580" s="115"/>
    </row>
    <row r="581" spans="3:18" x14ac:dyDescent="0.35">
      <c r="C581" s="112"/>
      <c r="D581" s="113"/>
      <c r="E581" s="113"/>
      <c r="F581" s="115"/>
      <c r="G581" s="115"/>
      <c r="H581" s="115"/>
      <c r="I581" s="115"/>
      <c r="J581" s="115"/>
      <c r="K581" s="115"/>
      <c r="L581" s="115"/>
      <c r="M581" s="115"/>
      <c r="N581" s="115"/>
      <c r="O581" s="115"/>
      <c r="P581" s="115"/>
      <c r="Q581" s="115"/>
      <c r="R581" s="115"/>
    </row>
    <row r="582" spans="3:18" x14ac:dyDescent="0.35">
      <c r="C582" s="112"/>
      <c r="D582" s="113"/>
      <c r="E582" s="113"/>
      <c r="F582" s="115"/>
      <c r="G582" s="115"/>
      <c r="H582" s="115"/>
      <c r="I582" s="115"/>
      <c r="J582" s="115"/>
      <c r="K582" s="115"/>
      <c r="L582" s="115"/>
      <c r="M582" s="115"/>
      <c r="N582" s="115"/>
      <c r="O582" s="115"/>
      <c r="P582" s="115"/>
      <c r="Q582" s="115"/>
      <c r="R582" s="115"/>
    </row>
    <row r="583" spans="3:18" x14ac:dyDescent="0.35">
      <c r="C583" s="112"/>
      <c r="D583" s="113"/>
      <c r="E583" s="113"/>
      <c r="F583" s="115"/>
      <c r="G583" s="115"/>
      <c r="H583" s="115"/>
      <c r="I583" s="115"/>
      <c r="J583" s="115"/>
      <c r="K583" s="115"/>
      <c r="L583" s="115"/>
      <c r="M583" s="115"/>
      <c r="N583" s="115"/>
      <c r="O583" s="115"/>
      <c r="P583" s="115"/>
      <c r="Q583" s="115"/>
      <c r="R583" s="115"/>
    </row>
    <row r="584" spans="3:18" x14ac:dyDescent="0.35">
      <c r="C584" s="112"/>
      <c r="D584" s="113"/>
      <c r="E584" s="113"/>
      <c r="F584" s="115"/>
      <c r="G584" s="115"/>
      <c r="H584" s="115"/>
      <c r="I584" s="115"/>
      <c r="J584" s="115"/>
      <c r="K584" s="115"/>
      <c r="L584" s="115"/>
      <c r="M584" s="115"/>
      <c r="N584" s="115"/>
      <c r="O584" s="115"/>
      <c r="P584" s="115"/>
      <c r="Q584" s="115"/>
      <c r="R584" s="115"/>
    </row>
    <row r="585" spans="3:18" x14ac:dyDescent="0.35">
      <c r="C585" s="112"/>
      <c r="D585" s="113"/>
      <c r="E585" s="113"/>
      <c r="F585" s="115"/>
      <c r="G585" s="115"/>
      <c r="H585" s="115"/>
      <c r="I585" s="115"/>
      <c r="J585" s="115"/>
      <c r="K585" s="115"/>
      <c r="L585" s="115"/>
      <c r="M585" s="115"/>
      <c r="N585" s="115"/>
      <c r="O585" s="115"/>
      <c r="P585" s="115"/>
      <c r="Q585" s="115"/>
      <c r="R585" s="115"/>
    </row>
    <row r="586" spans="3:18" x14ac:dyDescent="0.35">
      <c r="C586" s="112"/>
      <c r="D586" s="113"/>
      <c r="E586" s="113"/>
      <c r="F586" s="115"/>
      <c r="G586" s="115"/>
      <c r="H586" s="115"/>
      <c r="I586" s="115"/>
      <c r="J586" s="115"/>
      <c r="K586" s="115"/>
      <c r="L586" s="115"/>
      <c r="M586" s="115"/>
      <c r="N586" s="115"/>
      <c r="O586" s="115"/>
      <c r="P586" s="115"/>
      <c r="Q586" s="115"/>
      <c r="R586" s="115"/>
    </row>
    <row r="587" spans="3:18" x14ac:dyDescent="0.35">
      <c r="C587" s="112"/>
      <c r="D587" s="113"/>
      <c r="E587" s="113"/>
      <c r="F587" s="115"/>
      <c r="G587" s="115"/>
      <c r="H587" s="115"/>
      <c r="I587" s="115"/>
      <c r="J587" s="115"/>
      <c r="K587" s="115"/>
      <c r="L587" s="115"/>
      <c r="M587" s="115"/>
      <c r="N587" s="115"/>
      <c r="O587" s="115"/>
      <c r="P587" s="115"/>
      <c r="Q587" s="115"/>
      <c r="R587" s="115"/>
    </row>
    <row r="588" spans="3:18" x14ac:dyDescent="0.35">
      <c r="C588" s="112"/>
      <c r="D588" s="113"/>
      <c r="E588" s="113"/>
      <c r="F588" s="115"/>
      <c r="G588" s="115"/>
      <c r="H588" s="115"/>
      <c r="I588" s="115"/>
      <c r="J588" s="115"/>
      <c r="K588" s="115"/>
      <c r="L588" s="115"/>
      <c r="M588" s="115"/>
      <c r="N588" s="115"/>
      <c r="O588" s="115"/>
      <c r="P588" s="115"/>
      <c r="Q588" s="115"/>
      <c r="R588" s="115"/>
    </row>
    <row r="589" spans="3:18" x14ac:dyDescent="0.35">
      <c r="C589" s="112"/>
      <c r="D589" s="113"/>
      <c r="E589" s="113"/>
      <c r="F589" s="115"/>
      <c r="G589" s="115"/>
      <c r="H589" s="115"/>
      <c r="I589" s="115"/>
      <c r="J589" s="115"/>
      <c r="K589" s="115"/>
      <c r="L589" s="115"/>
      <c r="M589" s="115"/>
      <c r="N589" s="115"/>
      <c r="O589" s="115"/>
      <c r="P589" s="115"/>
      <c r="Q589" s="115"/>
      <c r="R589" s="115"/>
    </row>
    <row r="590" spans="3:18" x14ac:dyDescent="0.35">
      <c r="C590" s="112"/>
      <c r="D590" s="113"/>
      <c r="E590" s="113"/>
      <c r="F590" s="115"/>
      <c r="G590" s="115"/>
      <c r="H590" s="115"/>
      <c r="I590" s="115"/>
      <c r="J590" s="115"/>
      <c r="K590" s="115"/>
      <c r="L590" s="115"/>
      <c r="M590" s="115"/>
      <c r="N590" s="115"/>
      <c r="O590" s="115"/>
      <c r="P590" s="115"/>
      <c r="Q590" s="115"/>
      <c r="R590" s="115"/>
    </row>
    <row r="591" spans="3:18" x14ac:dyDescent="0.35">
      <c r="C591" s="112"/>
      <c r="D591" s="113"/>
      <c r="E591" s="113"/>
      <c r="F591" s="115"/>
      <c r="G591" s="115"/>
      <c r="H591" s="115"/>
      <c r="I591" s="115"/>
      <c r="J591" s="115"/>
      <c r="K591" s="115"/>
      <c r="L591" s="115"/>
      <c r="M591" s="115"/>
      <c r="N591" s="115"/>
      <c r="O591" s="115"/>
      <c r="P591" s="115"/>
      <c r="Q591" s="115"/>
      <c r="R591" s="115"/>
    </row>
    <row r="592" spans="3:18" x14ac:dyDescent="0.35">
      <c r="C592" s="112"/>
      <c r="D592" s="113"/>
      <c r="E592" s="113"/>
      <c r="F592" s="115"/>
      <c r="G592" s="115"/>
      <c r="H592" s="115"/>
      <c r="I592" s="115"/>
      <c r="J592" s="115"/>
      <c r="K592" s="115"/>
      <c r="L592" s="115"/>
      <c r="M592" s="115"/>
      <c r="N592" s="115"/>
      <c r="O592" s="115"/>
      <c r="P592" s="115"/>
      <c r="Q592" s="115"/>
      <c r="R592" s="115"/>
    </row>
    <row r="593" spans="3:18" x14ac:dyDescent="0.35">
      <c r="C593" s="112"/>
      <c r="D593" s="113"/>
      <c r="E593" s="113"/>
      <c r="F593" s="115"/>
      <c r="G593" s="115"/>
      <c r="H593" s="115"/>
      <c r="I593" s="115"/>
      <c r="J593" s="115"/>
      <c r="K593" s="115"/>
      <c r="L593" s="115"/>
      <c r="M593" s="115"/>
      <c r="N593" s="115"/>
      <c r="O593" s="115"/>
      <c r="P593" s="115"/>
      <c r="Q593" s="115"/>
      <c r="R593" s="115"/>
    </row>
    <row r="594" spans="3:18" x14ac:dyDescent="0.35">
      <c r="C594" s="112"/>
      <c r="D594" s="113"/>
      <c r="E594" s="113"/>
      <c r="F594" s="115"/>
      <c r="G594" s="115"/>
      <c r="H594" s="115"/>
      <c r="I594" s="115"/>
      <c r="J594" s="115"/>
      <c r="K594" s="115"/>
      <c r="L594" s="115"/>
      <c r="M594" s="115"/>
      <c r="N594" s="115"/>
      <c r="O594" s="115"/>
      <c r="P594" s="115"/>
      <c r="Q594" s="115"/>
      <c r="R594" s="115"/>
    </row>
    <row r="595" spans="3:18" x14ac:dyDescent="0.35">
      <c r="C595" s="112"/>
      <c r="D595" s="113"/>
      <c r="E595" s="113"/>
      <c r="F595" s="115"/>
      <c r="G595" s="115"/>
      <c r="H595" s="115"/>
      <c r="I595" s="115"/>
      <c r="J595" s="115"/>
      <c r="K595" s="115"/>
      <c r="L595" s="115"/>
      <c r="M595" s="115"/>
      <c r="N595" s="115"/>
      <c r="O595" s="115"/>
      <c r="P595" s="115"/>
      <c r="Q595" s="115"/>
      <c r="R595" s="115"/>
    </row>
    <row r="596" spans="3:18" x14ac:dyDescent="0.35">
      <c r="C596" s="112"/>
      <c r="D596" s="113"/>
      <c r="E596" s="113"/>
      <c r="F596" s="115"/>
      <c r="G596" s="115"/>
      <c r="H596" s="115"/>
      <c r="I596" s="115"/>
      <c r="J596" s="115"/>
      <c r="K596" s="115"/>
      <c r="L596" s="115"/>
      <c r="M596" s="115"/>
      <c r="N596" s="115"/>
      <c r="O596" s="115"/>
      <c r="P596" s="115"/>
      <c r="Q596" s="115"/>
      <c r="R596" s="115"/>
    </row>
    <row r="597" spans="3:18" x14ac:dyDescent="0.35">
      <c r="C597" s="112"/>
      <c r="D597" s="113"/>
      <c r="E597" s="113"/>
      <c r="F597" s="115"/>
      <c r="G597" s="115"/>
      <c r="H597" s="115"/>
      <c r="I597" s="115"/>
      <c r="J597" s="115"/>
      <c r="K597" s="115"/>
      <c r="L597" s="115"/>
      <c r="M597" s="115"/>
      <c r="N597" s="115"/>
      <c r="O597" s="115"/>
      <c r="P597" s="115"/>
      <c r="Q597" s="115"/>
      <c r="R597" s="115"/>
    </row>
    <row r="598" spans="3:18" x14ac:dyDescent="0.35">
      <c r="C598" s="112"/>
      <c r="D598" s="113"/>
      <c r="E598" s="113"/>
      <c r="F598" s="115"/>
      <c r="G598" s="115"/>
      <c r="H598" s="115"/>
      <c r="I598" s="115"/>
      <c r="J598" s="115"/>
      <c r="K598" s="115"/>
      <c r="L598" s="115"/>
      <c r="M598" s="115"/>
      <c r="N598" s="115"/>
      <c r="O598" s="115"/>
      <c r="P598" s="115"/>
      <c r="Q598" s="115"/>
      <c r="R598" s="115"/>
    </row>
    <row r="599" spans="3:18" x14ac:dyDescent="0.35">
      <c r="C599" s="112"/>
      <c r="D599" s="113"/>
      <c r="E599" s="113"/>
      <c r="F599" s="115"/>
      <c r="G599" s="115"/>
      <c r="H599" s="115"/>
      <c r="I599" s="115"/>
      <c r="J599" s="115"/>
      <c r="K599" s="115"/>
      <c r="L599" s="115"/>
      <c r="M599" s="115"/>
      <c r="N599" s="115"/>
      <c r="O599" s="115"/>
      <c r="P599" s="115"/>
      <c r="Q599" s="115"/>
      <c r="R599" s="115"/>
    </row>
    <row r="600" spans="3:18" x14ac:dyDescent="0.35">
      <c r="C600" s="112"/>
      <c r="D600" s="113"/>
      <c r="E600" s="113"/>
      <c r="F600" s="115"/>
      <c r="G600" s="115"/>
      <c r="H600" s="115"/>
      <c r="I600" s="115"/>
      <c r="J600" s="115"/>
      <c r="K600" s="115"/>
      <c r="L600" s="115"/>
      <c r="M600" s="115"/>
      <c r="N600" s="115"/>
      <c r="O600" s="115"/>
      <c r="P600" s="115"/>
      <c r="Q600" s="115"/>
      <c r="R600" s="115"/>
    </row>
    <row r="601" spans="3:18" x14ac:dyDescent="0.35">
      <c r="C601" s="112"/>
      <c r="D601" s="113"/>
      <c r="E601" s="113"/>
      <c r="F601" s="115"/>
      <c r="G601" s="115"/>
      <c r="H601" s="115"/>
      <c r="I601" s="115"/>
      <c r="J601" s="115"/>
      <c r="K601" s="115"/>
      <c r="L601" s="115"/>
      <c r="M601" s="115"/>
      <c r="N601" s="115"/>
      <c r="O601" s="115"/>
      <c r="P601" s="115"/>
      <c r="Q601" s="115"/>
      <c r="R601" s="115"/>
    </row>
    <row r="602" spans="3:18" x14ac:dyDescent="0.35">
      <c r="C602" s="112"/>
      <c r="D602" s="113"/>
      <c r="E602" s="113"/>
      <c r="F602" s="115"/>
      <c r="G602" s="115"/>
      <c r="H602" s="115"/>
      <c r="I602" s="115"/>
      <c r="J602" s="115"/>
      <c r="K602" s="115"/>
      <c r="L602" s="115"/>
      <c r="M602" s="115"/>
      <c r="N602" s="115"/>
      <c r="O602" s="115"/>
      <c r="P602" s="115"/>
      <c r="Q602" s="115"/>
      <c r="R602" s="115"/>
    </row>
    <row r="603" spans="3:18" x14ac:dyDescent="0.35">
      <c r="C603" s="112"/>
      <c r="D603" s="113"/>
      <c r="E603" s="113"/>
      <c r="F603" s="115"/>
      <c r="G603" s="115"/>
      <c r="H603" s="115"/>
      <c r="I603" s="115"/>
      <c r="J603" s="115"/>
      <c r="K603" s="115"/>
      <c r="L603" s="115"/>
      <c r="M603" s="115"/>
      <c r="N603" s="115"/>
      <c r="O603" s="115"/>
      <c r="P603" s="115"/>
      <c r="Q603" s="115"/>
      <c r="R603" s="115"/>
    </row>
    <row r="604" spans="3:18" x14ac:dyDescent="0.35">
      <c r="C604" s="112"/>
      <c r="D604" s="113"/>
      <c r="E604" s="113"/>
      <c r="F604" s="115"/>
      <c r="G604" s="115"/>
      <c r="H604" s="115"/>
      <c r="I604" s="115"/>
      <c r="J604" s="115"/>
      <c r="K604" s="115"/>
      <c r="L604" s="115"/>
      <c r="M604" s="115"/>
      <c r="N604" s="115"/>
      <c r="O604" s="115"/>
      <c r="P604" s="115"/>
      <c r="Q604" s="115"/>
      <c r="R604" s="115"/>
    </row>
    <row r="605" spans="3:18" x14ac:dyDescent="0.35">
      <c r="C605" s="112"/>
      <c r="D605" s="113"/>
      <c r="E605" s="113"/>
      <c r="F605" s="115"/>
      <c r="G605" s="115"/>
      <c r="H605" s="115"/>
      <c r="I605" s="115"/>
      <c r="J605" s="115"/>
      <c r="K605" s="115"/>
      <c r="L605" s="115"/>
      <c r="M605" s="115"/>
      <c r="N605" s="115"/>
      <c r="O605" s="115"/>
      <c r="P605" s="115"/>
      <c r="Q605" s="115"/>
      <c r="R605" s="115"/>
    </row>
    <row r="606" spans="3:18" x14ac:dyDescent="0.35">
      <c r="C606" s="112"/>
      <c r="D606" s="113"/>
      <c r="E606" s="113"/>
      <c r="F606" s="115"/>
      <c r="G606" s="115"/>
      <c r="H606" s="115"/>
      <c r="I606" s="115"/>
      <c r="J606" s="115"/>
      <c r="K606" s="115"/>
      <c r="L606" s="115"/>
      <c r="M606" s="115"/>
      <c r="N606" s="115"/>
      <c r="O606" s="115"/>
      <c r="P606" s="115"/>
      <c r="Q606" s="115"/>
      <c r="R606" s="115"/>
    </row>
    <row r="607" spans="3:18" x14ac:dyDescent="0.35">
      <c r="C607" s="112"/>
      <c r="D607" s="113"/>
      <c r="E607" s="113"/>
      <c r="F607" s="115"/>
      <c r="G607" s="115"/>
      <c r="H607" s="115"/>
      <c r="I607" s="115"/>
      <c r="J607" s="115"/>
      <c r="K607" s="115"/>
      <c r="L607" s="115"/>
      <c r="M607" s="115"/>
      <c r="N607" s="115"/>
      <c r="O607" s="115"/>
      <c r="P607" s="115"/>
      <c r="Q607" s="115"/>
      <c r="R607" s="115"/>
    </row>
    <row r="608" spans="3:18" x14ac:dyDescent="0.35">
      <c r="C608" s="112"/>
      <c r="D608" s="113"/>
      <c r="E608" s="113"/>
      <c r="F608" s="115"/>
      <c r="G608" s="115"/>
      <c r="H608" s="115"/>
      <c r="I608" s="115"/>
      <c r="J608" s="115"/>
      <c r="K608" s="115"/>
      <c r="L608" s="115"/>
      <c r="M608" s="115"/>
      <c r="N608" s="115"/>
      <c r="O608" s="115"/>
      <c r="P608" s="115"/>
      <c r="Q608" s="115"/>
      <c r="R608" s="115"/>
    </row>
    <row r="609" spans="3:18" x14ac:dyDescent="0.35">
      <c r="C609" s="112"/>
      <c r="D609" s="113"/>
      <c r="E609" s="113"/>
      <c r="F609" s="115"/>
      <c r="G609" s="115"/>
      <c r="H609" s="115"/>
      <c r="I609" s="115"/>
      <c r="J609" s="115"/>
      <c r="K609" s="115"/>
      <c r="L609" s="115"/>
      <c r="M609" s="115"/>
      <c r="N609" s="115"/>
      <c r="O609" s="115"/>
      <c r="P609" s="115"/>
      <c r="Q609" s="115"/>
      <c r="R609" s="115"/>
    </row>
    <row r="610" spans="3:18" x14ac:dyDescent="0.35">
      <c r="C610" s="112"/>
      <c r="D610" s="113"/>
      <c r="E610" s="113"/>
      <c r="F610" s="115"/>
      <c r="G610" s="115"/>
      <c r="H610" s="115"/>
      <c r="I610" s="115"/>
      <c r="J610" s="115"/>
      <c r="K610" s="115"/>
      <c r="L610" s="115"/>
      <c r="M610" s="115"/>
      <c r="N610" s="115"/>
      <c r="O610" s="115"/>
      <c r="P610" s="115"/>
      <c r="Q610" s="115"/>
      <c r="R610" s="115"/>
    </row>
    <row r="611" spans="3:18" x14ac:dyDescent="0.35">
      <c r="C611" s="112"/>
      <c r="D611" s="113"/>
      <c r="E611" s="113"/>
      <c r="F611" s="115"/>
      <c r="G611" s="115"/>
      <c r="H611" s="115"/>
      <c r="I611" s="115"/>
      <c r="J611" s="115"/>
      <c r="K611" s="115"/>
      <c r="L611" s="115"/>
      <c r="M611" s="115"/>
      <c r="N611" s="115"/>
      <c r="O611" s="115"/>
      <c r="P611" s="115"/>
      <c r="Q611" s="115"/>
      <c r="R611" s="115"/>
    </row>
    <row r="612" spans="3:18" x14ac:dyDescent="0.35">
      <c r="C612" s="112"/>
      <c r="D612" s="113"/>
      <c r="E612" s="113"/>
      <c r="F612" s="115"/>
      <c r="G612" s="115"/>
      <c r="H612" s="115"/>
      <c r="I612" s="115"/>
      <c r="J612" s="115"/>
      <c r="K612" s="115"/>
      <c r="L612" s="115"/>
      <c r="M612" s="115"/>
      <c r="N612" s="115"/>
      <c r="O612" s="115"/>
      <c r="P612" s="115"/>
      <c r="Q612" s="115"/>
      <c r="R612" s="115"/>
    </row>
    <row r="613" spans="3:18" x14ac:dyDescent="0.35">
      <c r="C613" s="112"/>
      <c r="D613" s="113"/>
      <c r="E613" s="113"/>
      <c r="F613" s="115"/>
      <c r="G613" s="115"/>
      <c r="H613" s="115"/>
      <c r="I613" s="115"/>
      <c r="J613" s="115"/>
      <c r="K613" s="115"/>
      <c r="L613" s="115"/>
      <c r="M613" s="115"/>
      <c r="N613" s="115"/>
      <c r="O613" s="115"/>
      <c r="P613" s="115"/>
      <c r="Q613" s="115"/>
      <c r="R613" s="115"/>
    </row>
    <row r="614" spans="3:18" x14ac:dyDescent="0.35">
      <c r="C614" s="112"/>
      <c r="D614" s="113"/>
      <c r="E614" s="113"/>
      <c r="F614" s="115"/>
      <c r="G614" s="115"/>
      <c r="H614" s="115"/>
      <c r="I614" s="115"/>
      <c r="J614" s="115"/>
      <c r="K614" s="115"/>
      <c r="L614" s="115"/>
      <c r="M614" s="115"/>
      <c r="N614" s="115"/>
      <c r="O614" s="115"/>
      <c r="P614" s="115"/>
      <c r="Q614" s="115"/>
      <c r="R614" s="115"/>
    </row>
    <row r="615" spans="3:18" x14ac:dyDescent="0.35">
      <c r="C615" s="112"/>
      <c r="D615" s="113"/>
      <c r="E615" s="113"/>
      <c r="F615" s="115"/>
      <c r="G615" s="115"/>
      <c r="H615" s="115"/>
      <c r="I615" s="115"/>
      <c r="J615" s="115"/>
      <c r="K615" s="115"/>
      <c r="L615" s="115"/>
      <c r="M615" s="115"/>
      <c r="N615" s="115"/>
      <c r="O615" s="115"/>
      <c r="P615" s="115"/>
      <c r="Q615" s="115"/>
      <c r="R615" s="115"/>
    </row>
    <row r="616" spans="3:18" x14ac:dyDescent="0.35">
      <c r="C616" s="112"/>
      <c r="D616" s="113"/>
      <c r="E616" s="113"/>
      <c r="F616" s="115"/>
      <c r="G616" s="115"/>
      <c r="H616" s="115"/>
      <c r="I616" s="115"/>
      <c r="J616" s="115"/>
      <c r="K616" s="115"/>
      <c r="L616" s="115"/>
      <c r="M616" s="115"/>
      <c r="N616" s="115"/>
      <c r="O616" s="115"/>
      <c r="P616" s="115"/>
      <c r="Q616" s="115"/>
      <c r="R616" s="115"/>
    </row>
    <row r="617" spans="3:18" x14ac:dyDescent="0.35">
      <c r="C617" s="112"/>
      <c r="D617" s="113"/>
      <c r="E617" s="113"/>
      <c r="F617" s="115"/>
      <c r="G617" s="115"/>
      <c r="H617" s="115"/>
      <c r="I617" s="115"/>
      <c r="J617" s="115"/>
      <c r="K617" s="115"/>
      <c r="L617" s="115"/>
      <c r="M617" s="115"/>
      <c r="N617" s="115"/>
      <c r="O617" s="115"/>
      <c r="P617" s="115"/>
      <c r="Q617" s="115"/>
      <c r="R617" s="115"/>
    </row>
    <row r="618" spans="3:18" x14ac:dyDescent="0.35">
      <c r="C618" s="112"/>
      <c r="D618" s="113"/>
      <c r="E618" s="113"/>
      <c r="F618" s="115"/>
      <c r="G618" s="115"/>
      <c r="H618" s="115"/>
      <c r="I618" s="115"/>
      <c r="J618" s="115"/>
      <c r="K618" s="115"/>
      <c r="L618" s="115"/>
      <c r="M618" s="115"/>
      <c r="N618" s="115"/>
      <c r="O618" s="115"/>
      <c r="P618" s="115"/>
      <c r="Q618" s="115"/>
      <c r="R618" s="115"/>
    </row>
    <row r="619" spans="3:18" x14ac:dyDescent="0.35">
      <c r="C619" s="112"/>
      <c r="D619" s="113"/>
      <c r="E619" s="113"/>
      <c r="F619" s="115"/>
      <c r="G619" s="115"/>
      <c r="H619" s="115"/>
      <c r="I619" s="115"/>
      <c r="J619" s="115"/>
      <c r="K619" s="115"/>
      <c r="L619" s="115"/>
      <c r="M619" s="115"/>
      <c r="N619" s="115"/>
      <c r="O619" s="115"/>
      <c r="P619" s="115"/>
      <c r="Q619" s="115"/>
      <c r="R619" s="115"/>
    </row>
    <row r="620" spans="3:18" x14ac:dyDescent="0.35">
      <c r="C620" s="112"/>
      <c r="D620" s="113"/>
      <c r="E620" s="113"/>
      <c r="F620" s="115"/>
      <c r="G620" s="115"/>
      <c r="H620" s="115"/>
      <c r="I620" s="115"/>
      <c r="J620" s="115"/>
      <c r="K620" s="115"/>
      <c r="L620" s="115"/>
      <c r="M620" s="115"/>
      <c r="N620" s="115"/>
      <c r="O620" s="115"/>
      <c r="P620" s="115"/>
      <c r="Q620" s="115"/>
      <c r="R620" s="115"/>
    </row>
    <row r="621" spans="3:18" x14ac:dyDescent="0.35">
      <c r="C621" s="112"/>
      <c r="D621" s="113"/>
      <c r="E621" s="113"/>
      <c r="F621" s="115"/>
      <c r="G621" s="115"/>
      <c r="H621" s="115"/>
      <c r="I621" s="115"/>
      <c r="J621" s="115"/>
      <c r="K621" s="115"/>
      <c r="L621" s="115"/>
      <c r="M621" s="115"/>
      <c r="N621" s="115"/>
      <c r="O621" s="115"/>
      <c r="P621" s="115"/>
      <c r="Q621" s="115"/>
      <c r="R621" s="115"/>
    </row>
    <row r="622" spans="3:18" x14ac:dyDescent="0.35">
      <c r="C622" s="112"/>
      <c r="D622" s="113"/>
      <c r="E622" s="113"/>
      <c r="F622" s="115"/>
      <c r="G622" s="115"/>
      <c r="H622" s="115"/>
      <c r="I622" s="115"/>
      <c r="J622" s="115"/>
      <c r="K622" s="115"/>
      <c r="L622" s="115"/>
      <c r="M622" s="115"/>
      <c r="N622" s="115"/>
      <c r="O622" s="115"/>
      <c r="P622" s="115"/>
      <c r="Q622" s="115"/>
      <c r="R622" s="115"/>
    </row>
    <row r="623" spans="3:18" x14ac:dyDescent="0.35">
      <c r="C623" s="112"/>
      <c r="D623" s="113"/>
      <c r="E623" s="113"/>
      <c r="F623" s="115"/>
      <c r="G623" s="115"/>
      <c r="H623" s="115"/>
      <c r="I623" s="115"/>
      <c r="J623" s="115"/>
      <c r="K623" s="115"/>
      <c r="L623" s="115"/>
      <c r="M623" s="115"/>
      <c r="N623" s="115"/>
      <c r="O623" s="115"/>
      <c r="P623" s="115"/>
      <c r="Q623" s="115"/>
      <c r="R623" s="115"/>
    </row>
    <row r="624" spans="3:18" x14ac:dyDescent="0.35">
      <c r="C624" s="112"/>
      <c r="D624" s="113"/>
      <c r="E624" s="113"/>
      <c r="F624" s="115"/>
      <c r="G624" s="115"/>
      <c r="H624" s="115"/>
      <c r="I624" s="115"/>
      <c r="J624" s="115"/>
      <c r="K624" s="115"/>
      <c r="L624" s="115"/>
      <c r="M624" s="115"/>
      <c r="N624" s="115"/>
      <c r="O624" s="115"/>
      <c r="P624" s="115"/>
      <c r="Q624" s="115"/>
      <c r="R624" s="115"/>
    </row>
    <row r="625" spans="3:18" x14ac:dyDescent="0.35">
      <c r="C625" s="112"/>
      <c r="D625" s="113"/>
      <c r="E625" s="113"/>
      <c r="F625" s="115"/>
      <c r="G625" s="115"/>
      <c r="H625" s="115"/>
      <c r="I625" s="115"/>
      <c r="J625" s="115"/>
      <c r="K625" s="115"/>
      <c r="L625" s="115"/>
      <c r="M625" s="115"/>
      <c r="N625" s="115"/>
      <c r="O625" s="115"/>
      <c r="P625" s="115"/>
      <c r="Q625" s="115"/>
      <c r="R625" s="115"/>
    </row>
    <row r="626" spans="3:18" x14ac:dyDescent="0.35">
      <c r="C626" s="112"/>
      <c r="D626" s="113"/>
      <c r="E626" s="113"/>
      <c r="F626" s="115"/>
      <c r="G626" s="115"/>
      <c r="H626" s="115"/>
      <c r="I626" s="115"/>
      <c r="J626" s="115"/>
      <c r="K626" s="115"/>
      <c r="L626" s="115"/>
      <c r="M626" s="115"/>
      <c r="N626" s="115"/>
      <c r="O626" s="115"/>
      <c r="P626" s="115"/>
      <c r="Q626" s="115"/>
      <c r="R626" s="115"/>
    </row>
    <row r="627" spans="3:18" x14ac:dyDescent="0.35">
      <c r="C627" s="112"/>
      <c r="D627" s="113"/>
      <c r="E627" s="113"/>
      <c r="F627" s="115"/>
      <c r="G627" s="115"/>
      <c r="H627" s="115"/>
      <c r="I627" s="115"/>
      <c r="J627" s="115"/>
      <c r="K627" s="115"/>
      <c r="L627" s="115"/>
      <c r="M627" s="115"/>
      <c r="N627" s="115"/>
      <c r="O627" s="115"/>
      <c r="P627" s="115"/>
      <c r="Q627" s="115"/>
      <c r="R627" s="115"/>
    </row>
    <row r="628" spans="3:18" x14ac:dyDescent="0.35">
      <c r="C628" s="112"/>
      <c r="D628" s="113"/>
      <c r="E628" s="113"/>
      <c r="F628" s="115"/>
      <c r="G628" s="115"/>
      <c r="H628" s="115"/>
      <c r="I628" s="115"/>
      <c r="J628" s="115"/>
      <c r="K628" s="115"/>
      <c r="L628" s="115"/>
      <c r="M628" s="115"/>
      <c r="N628" s="115"/>
      <c r="O628" s="115"/>
      <c r="P628" s="115"/>
      <c r="Q628" s="115"/>
      <c r="R628" s="115"/>
    </row>
    <row r="629" spans="3:18" x14ac:dyDescent="0.35">
      <c r="C629" s="112"/>
      <c r="D629" s="113"/>
      <c r="E629" s="113"/>
      <c r="F629" s="115"/>
      <c r="G629" s="115"/>
      <c r="H629" s="115"/>
      <c r="I629" s="115"/>
      <c r="J629" s="115"/>
      <c r="K629" s="115"/>
      <c r="L629" s="115"/>
      <c r="M629" s="115"/>
      <c r="N629" s="115"/>
      <c r="O629" s="115"/>
      <c r="P629" s="115"/>
      <c r="Q629" s="115"/>
      <c r="R629" s="115"/>
    </row>
    <row r="630" spans="3:18" x14ac:dyDescent="0.35">
      <c r="C630" s="112"/>
      <c r="D630" s="113"/>
      <c r="E630" s="113"/>
      <c r="F630" s="115"/>
      <c r="G630" s="115"/>
      <c r="H630" s="115"/>
      <c r="I630" s="115"/>
      <c r="J630" s="115"/>
      <c r="K630" s="115"/>
      <c r="L630" s="115"/>
      <c r="M630" s="115"/>
      <c r="N630" s="115"/>
      <c r="O630" s="115"/>
      <c r="P630" s="115"/>
      <c r="Q630" s="115"/>
      <c r="R630" s="115"/>
    </row>
    <row r="631" spans="3:18" x14ac:dyDescent="0.35">
      <c r="C631" s="112"/>
      <c r="D631" s="113"/>
      <c r="E631" s="113"/>
      <c r="F631" s="115"/>
      <c r="G631" s="115"/>
      <c r="H631" s="115"/>
      <c r="I631" s="115"/>
      <c r="J631" s="115"/>
      <c r="K631" s="115"/>
      <c r="L631" s="115"/>
      <c r="M631" s="115"/>
      <c r="N631" s="115"/>
      <c r="O631" s="115"/>
      <c r="P631" s="115"/>
      <c r="Q631" s="115"/>
      <c r="R631" s="115"/>
    </row>
    <row r="632" spans="3:18" x14ac:dyDescent="0.35">
      <c r="C632" s="112"/>
      <c r="D632" s="113"/>
      <c r="E632" s="113"/>
      <c r="F632" s="115"/>
      <c r="G632" s="115"/>
      <c r="H632" s="115"/>
      <c r="I632" s="115"/>
      <c r="J632" s="115"/>
      <c r="K632" s="115"/>
      <c r="L632" s="115"/>
      <c r="M632" s="115"/>
      <c r="N632" s="115"/>
      <c r="O632" s="115"/>
      <c r="P632" s="115"/>
      <c r="Q632" s="115"/>
      <c r="R632" s="115"/>
    </row>
    <row r="633" spans="3:18" x14ac:dyDescent="0.35">
      <c r="C633" s="112"/>
      <c r="D633" s="113"/>
      <c r="E633" s="113"/>
      <c r="F633" s="115"/>
      <c r="G633" s="115"/>
      <c r="H633" s="115"/>
      <c r="I633" s="115"/>
      <c r="J633" s="115"/>
      <c r="K633" s="115"/>
      <c r="L633" s="115"/>
      <c r="M633" s="115"/>
      <c r="N633" s="115"/>
      <c r="O633" s="115"/>
      <c r="P633" s="115"/>
      <c r="Q633" s="115"/>
      <c r="R633" s="115"/>
    </row>
    <row r="634" spans="3:18" x14ac:dyDescent="0.35">
      <c r="C634" s="112"/>
      <c r="D634" s="113"/>
      <c r="E634" s="113"/>
      <c r="F634" s="115"/>
      <c r="G634" s="115"/>
      <c r="H634" s="115"/>
      <c r="I634" s="115"/>
      <c r="J634" s="115"/>
      <c r="K634" s="115"/>
      <c r="L634" s="115"/>
      <c r="M634" s="115"/>
      <c r="N634" s="115"/>
      <c r="O634" s="115"/>
      <c r="P634" s="115"/>
      <c r="Q634" s="115"/>
      <c r="R634" s="115"/>
    </row>
    <row r="635" spans="3:18" x14ac:dyDescent="0.35">
      <c r="C635" s="112"/>
      <c r="D635" s="113"/>
      <c r="E635" s="113"/>
      <c r="F635" s="115"/>
      <c r="G635" s="115"/>
      <c r="H635" s="115"/>
      <c r="I635" s="115"/>
      <c r="J635" s="115"/>
      <c r="K635" s="115"/>
      <c r="L635" s="115"/>
      <c r="M635" s="115"/>
      <c r="N635" s="115"/>
      <c r="O635" s="115"/>
      <c r="P635" s="115"/>
      <c r="Q635" s="115"/>
      <c r="R635" s="115"/>
    </row>
    <row r="636" spans="3:18" x14ac:dyDescent="0.35">
      <c r="C636" s="112"/>
      <c r="D636" s="113"/>
      <c r="E636" s="113"/>
      <c r="F636" s="115"/>
      <c r="G636" s="115"/>
      <c r="H636" s="115"/>
      <c r="I636" s="115"/>
      <c r="J636" s="115"/>
      <c r="K636" s="115"/>
      <c r="L636" s="115"/>
      <c r="M636" s="115"/>
      <c r="N636" s="115"/>
      <c r="O636" s="115"/>
      <c r="P636" s="115"/>
      <c r="Q636" s="115"/>
      <c r="R636" s="115"/>
    </row>
    <row r="637" spans="3:18" x14ac:dyDescent="0.35">
      <c r="C637" s="112"/>
      <c r="D637" s="113"/>
      <c r="E637" s="113"/>
      <c r="F637" s="115"/>
      <c r="G637" s="115"/>
      <c r="H637" s="115"/>
      <c r="I637" s="115"/>
      <c r="J637" s="115"/>
      <c r="K637" s="115"/>
      <c r="L637" s="115"/>
      <c r="M637" s="115"/>
      <c r="N637" s="115"/>
      <c r="O637" s="115"/>
      <c r="P637" s="115"/>
      <c r="Q637" s="115"/>
      <c r="R637" s="115"/>
    </row>
    <row r="638" spans="3:18" x14ac:dyDescent="0.35">
      <c r="C638" s="112"/>
      <c r="D638" s="113"/>
      <c r="E638" s="113"/>
      <c r="F638" s="115"/>
      <c r="G638" s="115"/>
      <c r="H638" s="115"/>
      <c r="I638" s="115"/>
      <c r="J638" s="115"/>
      <c r="K638" s="115"/>
      <c r="L638" s="115"/>
      <c r="M638" s="115"/>
      <c r="N638" s="115"/>
      <c r="O638" s="115"/>
      <c r="P638" s="115"/>
      <c r="Q638" s="115"/>
      <c r="R638" s="115"/>
    </row>
    <row r="639" spans="3:18" x14ac:dyDescent="0.35">
      <c r="C639" s="112"/>
      <c r="D639" s="113"/>
      <c r="E639" s="113"/>
      <c r="F639" s="115"/>
      <c r="G639" s="115"/>
      <c r="H639" s="115"/>
      <c r="I639" s="115"/>
      <c r="J639" s="115"/>
      <c r="K639" s="115"/>
      <c r="L639" s="115"/>
      <c r="M639" s="115"/>
      <c r="N639" s="115"/>
      <c r="O639" s="115"/>
      <c r="P639" s="115"/>
      <c r="Q639" s="115"/>
      <c r="R639" s="115"/>
    </row>
    <row r="640" spans="3:18" x14ac:dyDescent="0.35">
      <c r="C640" s="112"/>
      <c r="D640" s="113"/>
      <c r="E640" s="113"/>
      <c r="F640" s="115"/>
      <c r="G640" s="115"/>
      <c r="H640" s="115"/>
      <c r="I640" s="115"/>
      <c r="J640" s="115"/>
      <c r="K640" s="115"/>
      <c r="L640" s="115"/>
      <c r="M640" s="115"/>
      <c r="N640" s="115"/>
      <c r="O640" s="115"/>
      <c r="P640" s="115"/>
      <c r="Q640" s="115"/>
      <c r="R640" s="115"/>
    </row>
    <row r="641" spans="3:18" x14ac:dyDescent="0.35">
      <c r="C641" s="112"/>
      <c r="D641" s="113"/>
      <c r="E641" s="113"/>
      <c r="F641" s="115"/>
      <c r="G641" s="115"/>
      <c r="H641" s="115"/>
      <c r="I641" s="115"/>
      <c r="J641" s="115"/>
      <c r="K641" s="115"/>
      <c r="L641" s="115"/>
      <c r="M641" s="115"/>
      <c r="N641" s="115"/>
      <c r="O641" s="115"/>
      <c r="P641" s="115"/>
      <c r="Q641" s="115"/>
      <c r="R641" s="115"/>
    </row>
    <row r="642" spans="3:18" x14ac:dyDescent="0.35">
      <c r="C642" s="112"/>
      <c r="D642" s="113"/>
      <c r="E642" s="113"/>
      <c r="F642" s="115"/>
      <c r="G642" s="115"/>
      <c r="H642" s="115"/>
      <c r="I642" s="115"/>
      <c r="J642" s="115"/>
      <c r="K642" s="115"/>
      <c r="L642" s="115"/>
      <c r="M642" s="115"/>
      <c r="N642" s="115"/>
      <c r="O642" s="115"/>
      <c r="P642" s="115"/>
      <c r="Q642" s="115"/>
      <c r="R642" s="115"/>
    </row>
    <row r="643" spans="3:18" x14ac:dyDescent="0.35">
      <c r="C643" s="112"/>
      <c r="D643" s="113"/>
      <c r="E643" s="113"/>
      <c r="F643" s="115"/>
      <c r="G643" s="115"/>
      <c r="H643" s="115"/>
      <c r="I643" s="115"/>
      <c r="J643" s="115"/>
      <c r="K643" s="115"/>
      <c r="L643" s="115"/>
      <c r="M643" s="115"/>
      <c r="N643" s="115"/>
      <c r="O643" s="115"/>
      <c r="P643" s="115"/>
      <c r="Q643" s="115"/>
      <c r="R643" s="115"/>
    </row>
    <row r="644" spans="3:18" x14ac:dyDescent="0.35">
      <c r="C644" s="112"/>
      <c r="D644" s="113"/>
      <c r="E644" s="113"/>
      <c r="F644" s="115"/>
      <c r="G644" s="115"/>
      <c r="H644" s="115"/>
      <c r="I644" s="115"/>
      <c r="J644" s="115"/>
      <c r="K644" s="115"/>
      <c r="L644" s="115"/>
      <c r="M644" s="115"/>
      <c r="N644" s="115"/>
      <c r="O644" s="115"/>
      <c r="P644" s="115"/>
      <c r="Q644" s="115"/>
      <c r="R644" s="115"/>
    </row>
    <row r="645" spans="3:18" x14ac:dyDescent="0.35">
      <c r="C645" s="112"/>
      <c r="D645" s="113"/>
      <c r="E645" s="113"/>
      <c r="F645" s="115"/>
      <c r="G645" s="115"/>
      <c r="H645" s="115"/>
      <c r="I645" s="115"/>
      <c r="J645" s="115"/>
      <c r="K645" s="115"/>
      <c r="L645" s="115"/>
      <c r="M645" s="115"/>
      <c r="N645" s="115"/>
      <c r="O645" s="115"/>
      <c r="P645" s="115"/>
      <c r="Q645" s="115"/>
      <c r="R645" s="115"/>
    </row>
    <row r="646" spans="3:18" x14ac:dyDescent="0.35">
      <c r="C646" s="112"/>
      <c r="D646" s="113"/>
      <c r="E646" s="113"/>
      <c r="F646" s="115"/>
      <c r="G646" s="115"/>
      <c r="H646" s="115"/>
      <c r="I646" s="115"/>
      <c r="J646" s="115"/>
      <c r="K646" s="115"/>
      <c r="L646" s="115"/>
      <c r="M646" s="115"/>
      <c r="N646" s="115"/>
      <c r="O646" s="115"/>
      <c r="P646" s="115"/>
      <c r="Q646" s="115"/>
      <c r="R646" s="115"/>
    </row>
    <row r="647" spans="3:18" x14ac:dyDescent="0.35">
      <c r="C647" s="112"/>
      <c r="D647" s="113"/>
      <c r="E647" s="113"/>
      <c r="F647" s="115"/>
      <c r="G647" s="115"/>
      <c r="H647" s="115"/>
      <c r="I647" s="115"/>
      <c r="J647" s="115"/>
      <c r="K647" s="115"/>
      <c r="L647" s="115"/>
      <c r="M647" s="115"/>
      <c r="N647" s="115"/>
      <c r="O647" s="115"/>
      <c r="P647" s="115"/>
      <c r="Q647" s="115"/>
      <c r="R647" s="115"/>
    </row>
    <row r="648" spans="3:18" x14ac:dyDescent="0.35">
      <c r="C648" s="112"/>
      <c r="D648" s="113"/>
      <c r="E648" s="113"/>
      <c r="F648" s="115"/>
      <c r="G648" s="115"/>
      <c r="H648" s="115"/>
      <c r="I648" s="115"/>
      <c r="J648" s="115"/>
      <c r="K648" s="115"/>
      <c r="L648" s="115"/>
      <c r="M648" s="115"/>
      <c r="N648" s="115"/>
      <c r="O648" s="115"/>
      <c r="P648" s="115"/>
      <c r="Q648" s="115"/>
      <c r="R648" s="115"/>
    </row>
    <row r="649" spans="3:18" x14ac:dyDescent="0.35">
      <c r="C649" s="112"/>
      <c r="D649" s="113"/>
      <c r="E649" s="113"/>
      <c r="F649" s="115"/>
      <c r="G649" s="115"/>
      <c r="H649" s="115"/>
      <c r="I649" s="115"/>
      <c r="J649" s="115"/>
      <c r="K649" s="115"/>
      <c r="L649" s="115"/>
      <c r="M649" s="115"/>
      <c r="N649" s="115"/>
      <c r="O649" s="115"/>
      <c r="P649" s="115"/>
      <c r="Q649" s="115"/>
      <c r="R649" s="115"/>
    </row>
    <row r="650" spans="3:18" x14ac:dyDescent="0.35">
      <c r="C650" s="112"/>
      <c r="D650" s="113"/>
      <c r="E650" s="113"/>
      <c r="F650" s="115"/>
      <c r="G650" s="115"/>
      <c r="H650" s="115"/>
      <c r="I650" s="115"/>
      <c r="J650" s="115"/>
      <c r="K650" s="115"/>
      <c r="L650" s="115"/>
      <c r="M650" s="115"/>
      <c r="N650" s="115"/>
      <c r="O650" s="115"/>
      <c r="P650" s="115"/>
      <c r="Q650" s="115"/>
      <c r="R650" s="115"/>
    </row>
    <row r="651" spans="3:18" x14ac:dyDescent="0.35">
      <c r="C651" s="112"/>
      <c r="D651" s="113"/>
      <c r="E651" s="113"/>
      <c r="F651" s="115"/>
      <c r="G651" s="115"/>
      <c r="H651" s="115"/>
      <c r="I651" s="115"/>
      <c r="J651" s="115"/>
      <c r="K651" s="115"/>
      <c r="L651" s="115"/>
      <c r="M651" s="115"/>
      <c r="N651" s="115"/>
      <c r="O651" s="115"/>
      <c r="P651" s="115"/>
      <c r="Q651" s="115"/>
      <c r="R651" s="115"/>
    </row>
    <row r="652" spans="3:18" x14ac:dyDescent="0.35">
      <c r="C652" s="112"/>
      <c r="D652" s="113"/>
      <c r="E652" s="113"/>
      <c r="F652" s="115"/>
      <c r="G652" s="115"/>
      <c r="H652" s="115"/>
      <c r="I652" s="115"/>
      <c r="J652" s="115"/>
      <c r="K652" s="115"/>
      <c r="L652" s="115"/>
      <c r="M652" s="115"/>
      <c r="N652" s="115"/>
      <c r="O652" s="115"/>
      <c r="P652" s="115"/>
      <c r="Q652" s="115"/>
      <c r="R652" s="115"/>
    </row>
    <row r="653" spans="3:18" x14ac:dyDescent="0.35">
      <c r="C653" s="112"/>
      <c r="D653" s="113"/>
      <c r="E653" s="113"/>
      <c r="F653" s="115"/>
      <c r="G653" s="115"/>
      <c r="H653" s="115"/>
      <c r="I653" s="115"/>
      <c r="J653" s="115"/>
      <c r="K653" s="115"/>
      <c r="L653" s="115"/>
      <c r="M653" s="115"/>
      <c r="N653" s="115"/>
      <c r="O653" s="115"/>
      <c r="P653" s="115"/>
      <c r="Q653" s="115"/>
      <c r="R653" s="115"/>
    </row>
    <row r="654" spans="3:18" x14ac:dyDescent="0.35">
      <c r="C654" s="112"/>
      <c r="D654" s="113"/>
      <c r="E654" s="113"/>
      <c r="F654" s="115"/>
      <c r="G654" s="115"/>
      <c r="H654" s="115"/>
      <c r="I654" s="115"/>
      <c r="J654" s="115"/>
      <c r="K654" s="115"/>
      <c r="L654" s="115"/>
      <c r="M654" s="115"/>
      <c r="N654" s="115"/>
      <c r="O654" s="115"/>
      <c r="P654" s="115"/>
      <c r="Q654" s="115"/>
      <c r="R654" s="115"/>
    </row>
    <row r="655" spans="3:18" x14ac:dyDescent="0.35">
      <c r="C655" s="112"/>
      <c r="D655" s="113"/>
      <c r="E655" s="113"/>
      <c r="F655" s="115"/>
      <c r="G655" s="115"/>
      <c r="H655" s="115"/>
      <c r="I655" s="115"/>
      <c r="J655" s="115"/>
      <c r="K655" s="115"/>
      <c r="L655" s="115"/>
      <c r="M655" s="115"/>
      <c r="N655" s="115"/>
      <c r="O655" s="115"/>
      <c r="P655" s="115"/>
      <c r="Q655" s="115"/>
      <c r="R655" s="115"/>
    </row>
    <row r="656" spans="3:18" x14ac:dyDescent="0.35">
      <c r="C656" s="112"/>
      <c r="D656" s="113"/>
      <c r="E656" s="113"/>
      <c r="F656" s="115"/>
      <c r="G656" s="115"/>
      <c r="H656" s="115"/>
      <c r="I656" s="115"/>
      <c r="J656" s="115"/>
      <c r="K656" s="115"/>
      <c r="L656" s="115"/>
      <c r="M656" s="115"/>
      <c r="N656" s="115"/>
      <c r="O656" s="115"/>
      <c r="P656" s="115"/>
      <c r="Q656" s="115"/>
      <c r="R656" s="115"/>
    </row>
    <row r="657" spans="3:18" x14ac:dyDescent="0.35">
      <c r="C657" s="112"/>
      <c r="D657" s="113"/>
      <c r="E657" s="113"/>
      <c r="F657" s="115"/>
      <c r="G657" s="115"/>
      <c r="H657" s="115"/>
      <c r="I657" s="115"/>
      <c r="J657" s="115"/>
      <c r="K657" s="115"/>
      <c r="L657" s="115"/>
      <c r="M657" s="115"/>
      <c r="N657" s="115"/>
      <c r="O657" s="115"/>
      <c r="P657" s="115"/>
      <c r="Q657" s="115"/>
      <c r="R657" s="115"/>
    </row>
    <row r="658" spans="3:18" x14ac:dyDescent="0.35">
      <c r="C658" s="112"/>
      <c r="D658" s="113"/>
      <c r="E658" s="113"/>
      <c r="F658" s="115"/>
      <c r="G658" s="115"/>
      <c r="H658" s="115"/>
      <c r="I658" s="115"/>
      <c r="J658" s="115"/>
      <c r="K658" s="115"/>
      <c r="L658" s="115"/>
      <c r="M658" s="115"/>
      <c r="N658" s="115"/>
      <c r="O658" s="115"/>
      <c r="P658" s="115"/>
      <c r="Q658" s="115"/>
      <c r="R658" s="115"/>
    </row>
    <row r="659" spans="3:18" x14ac:dyDescent="0.35">
      <c r="C659" s="112"/>
      <c r="D659" s="113"/>
      <c r="E659" s="113"/>
      <c r="F659" s="115"/>
      <c r="G659" s="115"/>
      <c r="H659" s="115"/>
      <c r="I659" s="115"/>
      <c r="J659" s="115"/>
      <c r="K659" s="115"/>
      <c r="L659" s="115"/>
      <c r="M659" s="115"/>
      <c r="N659" s="115"/>
      <c r="O659" s="115"/>
      <c r="P659" s="115"/>
      <c r="Q659" s="115"/>
      <c r="R659" s="115"/>
    </row>
    <row r="660" spans="3:18" x14ac:dyDescent="0.35">
      <c r="C660" s="112"/>
      <c r="D660" s="113"/>
      <c r="E660" s="113"/>
      <c r="F660" s="115"/>
      <c r="G660" s="115"/>
      <c r="H660" s="115"/>
      <c r="I660" s="115"/>
      <c r="J660" s="115"/>
      <c r="K660" s="115"/>
      <c r="L660" s="115"/>
      <c r="M660" s="115"/>
      <c r="N660" s="115"/>
      <c r="O660" s="115"/>
      <c r="P660" s="115"/>
      <c r="Q660" s="115"/>
      <c r="R660" s="115"/>
    </row>
    <row r="661" spans="3:18" x14ac:dyDescent="0.35">
      <c r="C661" s="112"/>
      <c r="D661" s="113"/>
      <c r="E661" s="113"/>
      <c r="F661" s="115"/>
      <c r="G661" s="115"/>
      <c r="H661" s="115"/>
      <c r="I661" s="115"/>
      <c r="J661" s="115"/>
      <c r="K661" s="115"/>
      <c r="L661" s="115"/>
      <c r="M661" s="115"/>
      <c r="N661" s="115"/>
      <c r="O661" s="115"/>
      <c r="P661" s="115"/>
      <c r="Q661" s="115"/>
      <c r="R661" s="115"/>
    </row>
    <row r="662" spans="3:18" x14ac:dyDescent="0.35">
      <c r="C662" s="112"/>
      <c r="D662" s="113"/>
      <c r="E662" s="113"/>
      <c r="F662" s="115"/>
      <c r="G662" s="115"/>
      <c r="H662" s="115"/>
      <c r="I662" s="115"/>
      <c r="J662" s="115"/>
      <c r="K662" s="115"/>
      <c r="L662" s="115"/>
      <c r="M662" s="115"/>
      <c r="N662" s="115"/>
      <c r="O662" s="115"/>
      <c r="P662" s="115"/>
      <c r="Q662" s="115"/>
      <c r="R662" s="115"/>
    </row>
    <row r="663" spans="3:18" x14ac:dyDescent="0.35">
      <c r="C663" s="112"/>
      <c r="D663" s="113"/>
      <c r="E663" s="113"/>
      <c r="F663" s="115"/>
      <c r="G663" s="115"/>
      <c r="H663" s="115"/>
      <c r="I663" s="115"/>
      <c r="J663" s="115"/>
      <c r="K663" s="115"/>
      <c r="L663" s="115"/>
      <c r="M663" s="115"/>
      <c r="N663" s="115"/>
      <c r="O663" s="115"/>
      <c r="P663" s="115"/>
      <c r="Q663" s="115"/>
      <c r="R663" s="115"/>
    </row>
    <row r="664" spans="3:18" x14ac:dyDescent="0.35">
      <c r="C664" s="112"/>
      <c r="D664" s="113"/>
      <c r="E664" s="113"/>
      <c r="F664" s="115"/>
      <c r="G664" s="115"/>
      <c r="H664" s="115"/>
      <c r="I664" s="115"/>
      <c r="J664" s="115"/>
      <c r="K664" s="115"/>
      <c r="L664" s="115"/>
      <c r="M664" s="115"/>
      <c r="N664" s="115"/>
      <c r="O664" s="115"/>
      <c r="P664" s="115"/>
      <c r="Q664" s="115"/>
      <c r="R664" s="115"/>
    </row>
    <row r="665" spans="3:18" x14ac:dyDescent="0.35">
      <c r="C665" s="112"/>
      <c r="D665" s="113"/>
      <c r="E665" s="113"/>
      <c r="F665" s="115"/>
      <c r="G665" s="115"/>
      <c r="H665" s="115"/>
      <c r="I665" s="115"/>
      <c r="J665" s="115"/>
      <c r="K665" s="115"/>
      <c r="L665" s="115"/>
      <c r="M665" s="115"/>
      <c r="N665" s="115"/>
      <c r="O665" s="115"/>
      <c r="P665" s="115"/>
      <c r="Q665" s="115"/>
      <c r="R665" s="115"/>
    </row>
    <row r="666" spans="3:18" x14ac:dyDescent="0.35">
      <c r="C666" s="112"/>
      <c r="D666" s="113"/>
      <c r="E666" s="113"/>
      <c r="F666" s="115"/>
      <c r="G666" s="115"/>
      <c r="H666" s="115"/>
      <c r="I666" s="115"/>
      <c r="J666" s="115"/>
      <c r="K666" s="115"/>
      <c r="L666" s="115"/>
      <c r="M666" s="115"/>
      <c r="N666" s="115"/>
      <c r="O666" s="115"/>
      <c r="P666" s="115"/>
      <c r="Q666" s="115"/>
      <c r="R666" s="115"/>
    </row>
    <row r="667" spans="3:18" x14ac:dyDescent="0.35">
      <c r="C667" s="112"/>
      <c r="D667" s="113"/>
      <c r="E667" s="113"/>
      <c r="F667" s="115"/>
      <c r="G667" s="115"/>
      <c r="H667" s="115"/>
      <c r="I667" s="115"/>
      <c r="J667" s="115"/>
      <c r="K667" s="115"/>
      <c r="L667" s="115"/>
      <c r="M667" s="115"/>
      <c r="N667" s="115"/>
      <c r="O667" s="115"/>
      <c r="P667" s="115"/>
      <c r="Q667" s="115"/>
      <c r="R667" s="115"/>
    </row>
    <row r="668" spans="3:18" x14ac:dyDescent="0.35">
      <c r="C668" s="112"/>
      <c r="D668" s="113"/>
      <c r="E668" s="113"/>
      <c r="F668" s="115"/>
      <c r="G668" s="115"/>
      <c r="H668" s="115"/>
      <c r="I668" s="115"/>
      <c r="J668" s="115"/>
      <c r="K668" s="115"/>
      <c r="L668" s="115"/>
      <c r="M668" s="115"/>
      <c r="N668" s="115"/>
      <c r="O668" s="115"/>
      <c r="P668" s="115"/>
      <c r="Q668" s="115"/>
      <c r="R668" s="115"/>
    </row>
    <row r="669" spans="3:18" x14ac:dyDescent="0.35">
      <c r="C669" s="112"/>
      <c r="D669" s="113"/>
      <c r="E669" s="113"/>
      <c r="F669" s="115"/>
      <c r="G669" s="115"/>
      <c r="H669" s="115"/>
      <c r="I669" s="115"/>
      <c r="J669" s="115"/>
      <c r="K669" s="115"/>
      <c r="L669" s="115"/>
      <c r="M669" s="115"/>
      <c r="N669" s="115"/>
      <c r="O669" s="115"/>
      <c r="P669" s="115"/>
      <c r="Q669" s="115"/>
      <c r="R669" s="115"/>
    </row>
    <row r="670" spans="3:18" x14ac:dyDescent="0.35">
      <c r="C670" s="112"/>
      <c r="D670" s="113"/>
      <c r="E670" s="113"/>
      <c r="F670" s="115"/>
      <c r="G670" s="115"/>
      <c r="H670" s="115"/>
      <c r="I670" s="115"/>
      <c r="J670" s="115"/>
      <c r="K670" s="115"/>
      <c r="L670" s="115"/>
      <c r="M670" s="115"/>
      <c r="N670" s="115"/>
      <c r="O670" s="115"/>
      <c r="P670" s="115"/>
      <c r="Q670" s="115"/>
      <c r="R670" s="115"/>
    </row>
    <row r="671" spans="3:18" x14ac:dyDescent="0.35">
      <c r="C671" s="112"/>
      <c r="D671" s="113"/>
      <c r="E671" s="113"/>
      <c r="F671" s="115"/>
      <c r="G671" s="115"/>
      <c r="H671" s="115"/>
      <c r="I671" s="115"/>
      <c r="J671" s="115"/>
      <c r="K671" s="115"/>
      <c r="L671" s="115"/>
      <c r="M671" s="115"/>
      <c r="N671" s="115"/>
      <c r="O671" s="115"/>
      <c r="P671" s="115"/>
      <c r="Q671" s="115"/>
      <c r="R671" s="115"/>
    </row>
    <row r="672" spans="3:18" x14ac:dyDescent="0.35">
      <c r="C672" s="112"/>
      <c r="D672" s="113"/>
      <c r="E672" s="113"/>
      <c r="F672" s="115"/>
      <c r="G672" s="115"/>
      <c r="H672" s="115"/>
      <c r="I672" s="115"/>
      <c r="J672" s="115"/>
      <c r="K672" s="115"/>
      <c r="L672" s="115"/>
      <c r="M672" s="115"/>
      <c r="N672" s="115"/>
      <c r="O672" s="115"/>
      <c r="P672" s="115"/>
      <c r="Q672" s="115"/>
      <c r="R672" s="115"/>
    </row>
    <row r="673" spans="3:18" x14ac:dyDescent="0.35">
      <c r="C673" s="112"/>
      <c r="D673" s="113"/>
      <c r="E673" s="113"/>
      <c r="F673" s="115"/>
      <c r="G673" s="115"/>
      <c r="H673" s="115"/>
      <c r="I673" s="115"/>
      <c r="J673" s="115"/>
      <c r="K673" s="115"/>
      <c r="L673" s="115"/>
      <c r="M673" s="115"/>
      <c r="N673" s="115"/>
      <c r="O673" s="115"/>
      <c r="P673" s="115"/>
      <c r="Q673" s="115"/>
      <c r="R673" s="115"/>
    </row>
    <row r="674" spans="3:18" x14ac:dyDescent="0.35">
      <c r="C674" s="112"/>
      <c r="D674" s="113"/>
      <c r="E674" s="113"/>
      <c r="F674" s="115"/>
      <c r="G674" s="115"/>
      <c r="H674" s="115"/>
      <c r="I674" s="115"/>
      <c r="J674" s="115"/>
      <c r="K674" s="115"/>
      <c r="L674" s="115"/>
      <c r="M674" s="115"/>
      <c r="N674" s="115"/>
      <c r="O674" s="115"/>
      <c r="P674" s="115"/>
      <c r="Q674" s="115"/>
      <c r="R674" s="115"/>
    </row>
    <row r="675" spans="3:18" x14ac:dyDescent="0.35">
      <c r="C675" s="112"/>
      <c r="D675" s="113"/>
      <c r="E675" s="113"/>
      <c r="F675" s="115"/>
      <c r="G675" s="115"/>
      <c r="H675" s="115"/>
      <c r="I675" s="115"/>
      <c r="J675" s="115"/>
      <c r="K675" s="115"/>
      <c r="L675" s="115"/>
      <c r="M675" s="115"/>
      <c r="N675" s="115"/>
      <c r="O675" s="115"/>
      <c r="P675" s="115"/>
      <c r="Q675" s="115"/>
      <c r="R675" s="115"/>
    </row>
    <row r="676" spans="3:18" x14ac:dyDescent="0.35">
      <c r="C676" s="112"/>
      <c r="D676" s="113"/>
      <c r="E676" s="113"/>
      <c r="F676" s="115"/>
      <c r="G676" s="115"/>
      <c r="H676" s="115"/>
      <c r="I676" s="115"/>
      <c r="J676" s="115"/>
      <c r="K676" s="115"/>
      <c r="L676" s="115"/>
      <c r="M676" s="115"/>
      <c r="N676" s="115"/>
      <c r="O676" s="115"/>
      <c r="P676" s="115"/>
      <c r="Q676" s="115"/>
      <c r="R676" s="115"/>
    </row>
    <row r="677" spans="3:18" x14ac:dyDescent="0.35">
      <c r="C677" s="112"/>
      <c r="D677" s="113"/>
      <c r="E677" s="113"/>
      <c r="F677" s="115"/>
      <c r="G677" s="115"/>
      <c r="H677" s="115"/>
      <c r="I677" s="115"/>
      <c r="J677" s="115"/>
      <c r="K677" s="115"/>
      <c r="L677" s="115"/>
      <c r="M677" s="115"/>
      <c r="N677" s="115"/>
      <c r="O677" s="115"/>
      <c r="P677" s="115"/>
      <c r="Q677" s="115"/>
      <c r="R677" s="115"/>
    </row>
    <row r="678" spans="3:18" x14ac:dyDescent="0.35">
      <c r="C678" s="112"/>
      <c r="D678" s="113"/>
      <c r="E678" s="113"/>
      <c r="F678" s="115"/>
      <c r="G678" s="115"/>
      <c r="H678" s="115"/>
      <c r="I678" s="115"/>
      <c r="J678" s="115"/>
      <c r="K678" s="115"/>
      <c r="L678" s="115"/>
      <c r="M678" s="115"/>
      <c r="N678" s="115"/>
      <c r="O678" s="115"/>
      <c r="P678" s="115"/>
      <c r="Q678" s="115"/>
      <c r="R678" s="115"/>
    </row>
    <row r="679" spans="3:18" x14ac:dyDescent="0.35">
      <c r="C679" s="112"/>
      <c r="D679" s="113"/>
      <c r="E679" s="113"/>
      <c r="F679" s="115"/>
      <c r="G679" s="115"/>
      <c r="H679" s="115"/>
      <c r="I679" s="115"/>
      <c r="J679" s="115"/>
      <c r="K679" s="115"/>
      <c r="L679" s="115"/>
      <c r="M679" s="115"/>
      <c r="N679" s="115"/>
      <c r="O679" s="115"/>
      <c r="P679" s="115"/>
      <c r="Q679" s="115"/>
      <c r="R679" s="115"/>
    </row>
    <row r="680" spans="3:18" x14ac:dyDescent="0.35">
      <c r="C680" s="112"/>
      <c r="D680" s="113"/>
      <c r="E680" s="113"/>
      <c r="F680" s="115"/>
      <c r="G680" s="115"/>
      <c r="H680" s="115"/>
      <c r="I680" s="115"/>
      <c r="J680" s="115"/>
      <c r="K680" s="115"/>
      <c r="L680" s="115"/>
      <c r="M680" s="115"/>
      <c r="N680" s="115"/>
      <c r="O680" s="115"/>
      <c r="P680" s="115"/>
      <c r="Q680" s="115"/>
      <c r="R680" s="115"/>
    </row>
    <row r="681" spans="3:18" x14ac:dyDescent="0.35">
      <c r="C681" s="112"/>
      <c r="D681" s="113"/>
      <c r="E681" s="113"/>
      <c r="F681" s="115"/>
      <c r="G681" s="115"/>
      <c r="H681" s="115"/>
      <c r="I681" s="115"/>
      <c r="J681" s="115"/>
      <c r="K681" s="115"/>
      <c r="L681" s="115"/>
      <c r="M681" s="115"/>
      <c r="N681" s="115"/>
      <c r="O681" s="115"/>
      <c r="P681" s="115"/>
      <c r="Q681" s="115"/>
      <c r="R681" s="115"/>
    </row>
    <row r="682" spans="3:18" x14ac:dyDescent="0.35">
      <c r="C682" s="112"/>
      <c r="D682" s="113"/>
      <c r="E682" s="113"/>
      <c r="F682" s="115"/>
      <c r="G682" s="115"/>
      <c r="H682" s="115"/>
      <c r="I682" s="115"/>
      <c r="J682" s="115"/>
      <c r="K682" s="115"/>
      <c r="L682" s="115"/>
      <c r="M682" s="115"/>
      <c r="N682" s="115"/>
      <c r="O682" s="115"/>
      <c r="P682" s="115"/>
      <c r="Q682" s="115"/>
      <c r="R682" s="115"/>
    </row>
    <row r="683" spans="3:18" x14ac:dyDescent="0.35">
      <c r="C683" s="112"/>
      <c r="D683" s="113"/>
      <c r="E683" s="113"/>
      <c r="F683" s="115"/>
      <c r="G683" s="115"/>
      <c r="H683" s="115"/>
      <c r="I683" s="115"/>
      <c r="J683" s="115"/>
      <c r="K683" s="115"/>
      <c r="L683" s="115"/>
      <c r="M683" s="115"/>
      <c r="N683" s="115"/>
      <c r="O683" s="115"/>
      <c r="P683" s="115"/>
      <c r="Q683" s="115"/>
      <c r="R683" s="115"/>
    </row>
    <row r="684" spans="3:18" x14ac:dyDescent="0.35">
      <c r="C684" s="112"/>
      <c r="D684" s="113"/>
      <c r="E684" s="113"/>
      <c r="F684" s="115"/>
      <c r="G684" s="115"/>
      <c r="H684" s="115"/>
      <c r="I684" s="115"/>
      <c r="J684" s="115"/>
      <c r="K684" s="115"/>
      <c r="L684" s="115"/>
      <c r="M684" s="115"/>
      <c r="N684" s="115"/>
      <c r="O684" s="115"/>
      <c r="P684" s="115"/>
      <c r="Q684" s="115"/>
      <c r="R684" s="115"/>
    </row>
    <row r="685" spans="3:18" x14ac:dyDescent="0.35">
      <c r="C685" s="112"/>
      <c r="D685" s="113"/>
      <c r="E685" s="113"/>
      <c r="F685" s="115"/>
      <c r="G685" s="115"/>
      <c r="H685" s="115"/>
      <c r="I685" s="115"/>
      <c r="J685" s="115"/>
      <c r="K685" s="115"/>
      <c r="L685" s="115"/>
      <c r="M685" s="115"/>
      <c r="N685" s="115"/>
      <c r="O685" s="115"/>
      <c r="P685" s="115"/>
      <c r="Q685" s="115"/>
      <c r="R685" s="115"/>
    </row>
    <row r="686" spans="3:18" x14ac:dyDescent="0.35">
      <c r="C686" s="112"/>
      <c r="D686" s="113"/>
      <c r="E686" s="113"/>
      <c r="F686" s="115"/>
      <c r="G686" s="115"/>
      <c r="H686" s="115"/>
      <c r="I686" s="115"/>
      <c r="J686" s="115"/>
      <c r="K686" s="115"/>
      <c r="L686" s="115"/>
      <c r="M686" s="115"/>
      <c r="N686" s="115"/>
      <c r="O686" s="115"/>
      <c r="P686" s="115"/>
      <c r="Q686" s="115"/>
      <c r="R686" s="115"/>
    </row>
    <row r="687" spans="3:18" x14ac:dyDescent="0.35">
      <c r="C687" s="112"/>
      <c r="D687" s="113"/>
      <c r="E687" s="113"/>
      <c r="F687" s="115"/>
      <c r="G687" s="115"/>
      <c r="H687" s="115"/>
      <c r="I687" s="115"/>
      <c r="J687" s="115"/>
      <c r="K687" s="115"/>
      <c r="L687" s="115"/>
      <c r="M687" s="115"/>
      <c r="N687" s="115"/>
      <c r="O687" s="115"/>
      <c r="P687" s="115"/>
      <c r="Q687" s="115"/>
      <c r="R687" s="115"/>
    </row>
    <row r="688" spans="3:18" x14ac:dyDescent="0.35">
      <c r="C688" s="112"/>
      <c r="D688" s="113"/>
      <c r="E688" s="113"/>
      <c r="F688" s="115"/>
      <c r="G688" s="115"/>
      <c r="H688" s="115"/>
      <c r="I688" s="115"/>
      <c r="J688" s="115"/>
      <c r="K688" s="115"/>
      <c r="L688" s="115"/>
      <c r="M688" s="115"/>
      <c r="N688" s="115"/>
      <c r="O688" s="115"/>
      <c r="P688" s="115"/>
      <c r="Q688" s="115"/>
      <c r="R688" s="115"/>
    </row>
    <row r="689" spans="3:18" x14ac:dyDescent="0.35">
      <c r="C689" s="112"/>
      <c r="D689" s="113"/>
      <c r="E689" s="113"/>
      <c r="F689" s="115"/>
      <c r="G689" s="115"/>
      <c r="H689" s="115"/>
      <c r="I689" s="115"/>
      <c r="J689" s="115"/>
      <c r="K689" s="115"/>
      <c r="L689" s="115"/>
      <c r="M689" s="115"/>
      <c r="N689" s="115"/>
      <c r="O689" s="115"/>
      <c r="P689" s="115"/>
      <c r="Q689" s="115"/>
      <c r="R689" s="115"/>
    </row>
    <row r="690" spans="3:18" x14ac:dyDescent="0.35">
      <c r="C690" s="112"/>
      <c r="D690" s="113"/>
      <c r="E690" s="113"/>
      <c r="F690" s="115"/>
      <c r="G690" s="115"/>
      <c r="H690" s="115"/>
      <c r="I690" s="115"/>
      <c r="J690" s="115"/>
      <c r="K690" s="115"/>
      <c r="L690" s="115"/>
      <c r="M690" s="115"/>
      <c r="N690" s="115"/>
      <c r="O690" s="115"/>
      <c r="P690" s="115"/>
      <c r="Q690" s="115"/>
      <c r="R690" s="115"/>
    </row>
    <row r="691" spans="3:18" x14ac:dyDescent="0.35">
      <c r="C691" s="112"/>
      <c r="D691" s="113"/>
      <c r="E691" s="113"/>
      <c r="F691" s="115"/>
      <c r="G691" s="115"/>
      <c r="H691" s="115"/>
      <c r="I691" s="115"/>
      <c r="J691" s="115"/>
      <c r="K691" s="115"/>
      <c r="L691" s="115"/>
      <c r="M691" s="115"/>
      <c r="N691" s="115"/>
      <c r="O691" s="115"/>
      <c r="P691" s="115"/>
      <c r="Q691" s="115"/>
      <c r="R691" s="115"/>
    </row>
    <row r="692" spans="3:18" x14ac:dyDescent="0.35">
      <c r="C692" s="112"/>
      <c r="D692" s="113"/>
      <c r="E692" s="113"/>
      <c r="F692" s="115"/>
      <c r="G692" s="115"/>
      <c r="H692" s="115"/>
      <c r="I692" s="115"/>
      <c r="J692" s="115"/>
      <c r="K692" s="115"/>
      <c r="L692" s="115"/>
      <c r="M692" s="115"/>
      <c r="N692" s="115"/>
      <c r="O692" s="115"/>
      <c r="P692" s="115"/>
      <c r="Q692" s="115"/>
      <c r="R692" s="115"/>
    </row>
    <row r="693" spans="3:18" x14ac:dyDescent="0.35">
      <c r="C693" s="112"/>
      <c r="D693" s="113"/>
      <c r="E693" s="113"/>
      <c r="F693" s="115"/>
      <c r="G693" s="115"/>
      <c r="H693" s="115"/>
      <c r="I693" s="115"/>
      <c r="J693" s="115"/>
      <c r="K693" s="115"/>
      <c r="L693" s="115"/>
      <c r="M693" s="115"/>
      <c r="N693" s="115"/>
      <c r="O693" s="115"/>
      <c r="P693" s="115"/>
      <c r="Q693" s="115"/>
      <c r="R693" s="115"/>
    </row>
    <row r="694" spans="3:18" x14ac:dyDescent="0.35">
      <c r="C694" s="112"/>
      <c r="D694" s="113"/>
      <c r="E694" s="113"/>
      <c r="F694" s="115"/>
      <c r="G694" s="115"/>
      <c r="H694" s="115"/>
      <c r="I694" s="115"/>
      <c r="J694" s="115"/>
      <c r="K694" s="115"/>
      <c r="L694" s="115"/>
      <c r="M694" s="115"/>
      <c r="N694" s="115"/>
      <c r="O694" s="115"/>
      <c r="P694" s="115"/>
      <c r="Q694" s="115"/>
      <c r="R694" s="115"/>
    </row>
    <row r="695" spans="3:18" x14ac:dyDescent="0.35">
      <c r="C695" s="112"/>
      <c r="D695" s="113"/>
      <c r="E695" s="113"/>
      <c r="F695" s="115"/>
      <c r="G695" s="115"/>
      <c r="H695" s="115"/>
      <c r="I695" s="115"/>
      <c r="J695" s="115"/>
      <c r="K695" s="115"/>
      <c r="L695" s="115"/>
      <c r="M695" s="115"/>
      <c r="N695" s="115"/>
      <c r="O695" s="115"/>
      <c r="P695" s="115"/>
      <c r="Q695" s="115"/>
      <c r="R695" s="115"/>
    </row>
    <row r="696" spans="3:18" x14ac:dyDescent="0.35">
      <c r="C696" s="112"/>
      <c r="D696" s="113"/>
      <c r="E696" s="113"/>
      <c r="F696" s="115"/>
      <c r="G696" s="115"/>
      <c r="H696" s="115"/>
      <c r="I696" s="115"/>
      <c r="J696" s="115"/>
      <c r="K696" s="115"/>
      <c r="L696" s="115"/>
      <c r="M696" s="115"/>
      <c r="N696" s="115"/>
      <c r="O696" s="115"/>
      <c r="P696" s="115"/>
      <c r="Q696" s="115"/>
      <c r="R696" s="115"/>
    </row>
    <row r="697" spans="3:18" x14ac:dyDescent="0.35">
      <c r="C697" s="112"/>
      <c r="D697" s="113"/>
      <c r="E697" s="113"/>
      <c r="F697" s="115"/>
      <c r="G697" s="115"/>
      <c r="H697" s="115"/>
      <c r="I697" s="115"/>
      <c r="J697" s="115"/>
      <c r="K697" s="115"/>
      <c r="L697" s="115"/>
      <c r="M697" s="115"/>
      <c r="N697" s="115"/>
      <c r="O697" s="115"/>
      <c r="P697" s="115"/>
      <c r="Q697" s="115"/>
      <c r="R697" s="115"/>
    </row>
    <row r="698" spans="3:18" x14ac:dyDescent="0.35">
      <c r="C698" s="112"/>
      <c r="D698" s="113"/>
      <c r="E698" s="113"/>
      <c r="F698" s="115"/>
      <c r="G698" s="115"/>
      <c r="H698" s="115"/>
      <c r="I698" s="115"/>
      <c r="J698" s="115"/>
      <c r="K698" s="115"/>
      <c r="L698" s="115"/>
      <c r="M698" s="115"/>
      <c r="N698" s="115"/>
      <c r="O698" s="115"/>
      <c r="P698" s="115"/>
      <c r="Q698" s="115"/>
      <c r="R698" s="115"/>
    </row>
    <row r="699" spans="3:18" x14ac:dyDescent="0.35">
      <c r="C699" s="112"/>
      <c r="D699" s="113"/>
      <c r="E699" s="113"/>
      <c r="F699" s="115"/>
      <c r="G699" s="115"/>
      <c r="H699" s="115"/>
      <c r="I699" s="115"/>
      <c r="J699" s="115"/>
      <c r="K699" s="115"/>
      <c r="L699" s="115"/>
      <c r="M699" s="115"/>
      <c r="N699" s="115"/>
      <c r="O699" s="115"/>
      <c r="P699" s="115"/>
      <c r="Q699" s="115"/>
      <c r="R699" s="115"/>
    </row>
    <row r="700" spans="3:18" x14ac:dyDescent="0.35">
      <c r="C700" s="112"/>
      <c r="D700" s="113"/>
      <c r="E700" s="113"/>
      <c r="F700" s="115"/>
      <c r="G700" s="115"/>
      <c r="H700" s="115"/>
      <c r="I700" s="115"/>
      <c r="J700" s="115"/>
      <c r="K700" s="115"/>
      <c r="L700" s="115"/>
      <c r="M700" s="115"/>
      <c r="N700" s="115"/>
      <c r="O700" s="115"/>
      <c r="P700" s="115"/>
      <c r="Q700" s="115"/>
      <c r="R700" s="115"/>
    </row>
    <row r="701" spans="3:18" x14ac:dyDescent="0.35">
      <c r="C701" s="112"/>
      <c r="D701" s="113"/>
      <c r="E701" s="113"/>
      <c r="F701" s="115"/>
      <c r="G701" s="115"/>
      <c r="H701" s="115"/>
      <c r="I701" s="115"/>
      <c r="J701" s="115"/>
      <c r="K701" s="115"/>
      <c r="L701" s="115"/>
      <c r="M701" s="115"/>
      <c r="N701" s="115"/>
      <c r="O701" s="115"/>
      <c r="P701" s="115"/>
      <c r="Q701" s="115"/>
      <c r="R701" s="115"/>
    </row>
    <row r="702" spans="3:18" x14ac:dyDescent="0.35">
      <c r="C702" s="112"/>
      <c r="D702" s="113"/>
      <c r="E702" s="113"/>
      <c r="F702" s="115"/>
      <c r="G702" s="115"/>
      <c r="H702" s="115"/>
      <c r="I702" s="115"/>
      <c r="J702" s="115"/>
      <c r="K702" s="115"/>
      <c r="L702" s="115"/>
      <c r="M702" s="115"/>
      <c r="N702" s="115"/>
      <c r="O702" s="115"/>
      <c r="P702" s="115"/>
      <c r="Q702" s="115"/>
      <c r="R702" s="115"/>
    </row>
    <row r="703" spans="3:18" x14ac:dyDescent="0.35">
      <c r="C703" s="112"/>
      <c r="D703" s="113"/>
      <c r="E703" s="113"/>
      <c r="F703" s="115"/>
      <c r="G703" s="115"/>
      <c r="H703" s="115"/>
      <c r="I703" s="115"/>
      <c r="J703" s="115"/>
      <c r="K703" s="115"/>
      <c r="L703" s="115"/>
      <c r="M703" s="115"/>
      <c r="N703" s="115"/>
      <c r="O703" s="115"/>
      <c r="P703" s="115"/>
      <c r="Q703" s="115"/>
      <c r="R703" s="115"/>
    </row>
    <row r="704" spans="3:18" x14ac:dyDescent="0.35">
      <c r="C704" s="112"/>
      <c r="D704" s="113"/>
      <c r="E704" s="113"/>
      <c r="F704" s="115"/>
      <c r="G704" s="115"/>
      <c r="H704" s="115"/>
      <c r="I704" s="115"/>
      <c r="J704" s="115"/>
      <c r="K704" s="115"/>
      <c r="L704" s="115"/>
      <c r="M704" s="115"/>
      <c r="N704" s="115"/>
      <c r="O704" s="115"/>
      <c r="P704" s="115"/>
      <c r="Q704" s="115"/>
      <c r="R704" s="115"/>
    </row>
    <row r="705" spans="3:18" x14ac:dyDescent="0.35">
      <c r="C705" s="112"/>
      <c r="D705" s="113"/>
      <c r="E705" s="113"/>
      <c r="F705" s="115"/>
      <c r="G705" s="115"/>
      <c r="H705" s="115"/>
      <c r="I705" s="115"/>
      <c r="J705" s="115"/>
      <c r="K705" s="115"/>
      <c r="L705" s="115"/>
      <c r="M705" s="115"/>
      <c r="N705" s="115"/>
      <c r="O705" s="115"/>
      <c r="P705" s="115"/>
      <c r="Q705" s="115"/>
      <c r="R705" s="115"/>
    </row>
    <row r="706" spans="3:18" x14ac:dyDescent="0.35">
      <c r="C706" s="112"/>
      <c r="D706" s="113"/>
      <c r="E706" s="113"/>
      <c r="F706" s="115"/>
      <c r="G706" s="115"/>
      <c r="H706" s="115"/>
      <c r="I706" s="115"/>
      <c r="J706" s="115"/>
      <c r="K706" s="115"/>
      <c r="L706" s="115"/>
      <c r="M706" s="115"/>
      <c r="N706" s="115"/>
      <c r="O706" s="115"/>
      <c r="P706" s="115"/>
      <c r="Q706" s="115"/>
      <c r="R706" s="115"/>
    </row>
    <row r="707" spans="3:18" x14ac:dyDescent="0.35">
      <c r="C707" s="112"/>
      <c r="D707" s="113"/>
      <c r="E707" s="113"/>
      <c r="F707" s="115"/>
      <c r="G707" s="115"/>
      <c r="H707" s="115"/>
      <c r="I707" s="115"/>
      <c r="J707" s="115"/>
      <c r="K707" s="115"/>
      <c r="L707" s="115"/>
      <c r="M707" s="115"/>
      <c r="N707" s="115"/>
      <c r="O707" s="115"/>
      <c r="P707" s="115"/>
      <c r="Q707" s="115"/>
      <c r="R707" s="115"/>
    </row>
    <row r="708" spans="3:18" x14ac:dyDescent="0.35">
      <c r="C708" s="112"/>
      <c r="D708" s="113"/>
      <c r="E708" s="113"/>
      <c r="F708" s="115"/>
      <c r="G708" s="115"/>
      <c r="H708" s="115"/>
      <c r="I708" s="115"/>
      <c r="J708" s="115"/>
      <c r="K708" s="115"/>
      <c r="L708" s="115"/>
      <c r="M708" s="115"/>
      <c r="N708" s="115"/>
      <c r="O708" s="115"/>
      <c r="P708" s="115"/>
      <c r="Q708" s="115"/>
      <c r="R708" s="115"/>
    </row>
    <row r="709" spans="3:18" x14ac:dyDescent="0.35">
      <c r="C709" s="112"/>
      <c r="D709" s="113"/>
      <c r="E709" s="113"/>
      <c r="F709" s="115"/>
      <c r="G709" s="115"/>
      <c r="H709" s="115"/>
      <c r="I709" s="115"/>
      <c r="J709" s="115"/>
      <c r="K709" s="115"/>
      <c r="L709" s="115"/>
      <c r="M709" s="115"/>
      <c r="N709" s="115"/>
      <c r="O709" s="115"/>
      <c r="P709" s="115"/>
      <c r="Q709" s="115"/>
      <c r="R709" s="115"/>
    </row>
    <row r="710" spans="3:18" x14ac:dyDescent="0.35">
      <c r="C710" s="112"/>
      <c r="D710" s="113"/>
      <c r="E710" s="113"/>
      <c r="F710" s="115"/>
      <c r="G710" s="115"/>
      <c r="H710" s="115"/>
      <c r="I710" s="115"/>
      <c r="J710" s="115"/>
      <c r="K710" s="115"/>
      <c r="L710" s="115"/>
      <c r="M710" s="115"/>
      <c r="N710" s="115"/>
      <c r="O710" s="115"/>
      <c r="P710" s="115"/>
      <c r="Q710" s="115"/>
      <c r="R710" s="115"/>
    </row>
    <row r="711" spans="3:18" x14ac:dyDescent="0.35">
      <c r="C711" s="112"/>
      <c r="D711" s="113"/>
      <c r="E711" s="113"/>
      <c r="F711" s="115"/>
      <c r="G711" s="115"/>
      <c r="H711" s="115"/>
      <c r="I711" s="115"/>
      <c r="J711" s="115"/>
      <c r="K711" s="115"/>
      <c r="L711" s="115"/>
      <c r="M711" s="115"/>
      <c r="N711" s="115"/>
      <c r="O711" s="115"/>
      <c r="P711" s="115"/>
      <c r="Q711" s="115"/>
      <c r="R711" s="115"/>
    </row>
    <row r="712" spans="3:18" x14ac:dyDescent="0.35">
      <c r="C712" s="112"/>
      <c r="D712" s="113"/>
      <c r="E712" s="113"/>
      <c r="F712" s="115"/>
      <c r="G712" s="115"/>
      <c r="H712" s="115"/>
      <c r="I712" s="115"/>
      <c r="J712" s="115"/>
      <c r="K712" s="115"/>
      <c r="L712" s="115"/>
      <c r="M712" s="115"/>
      <c r="N712" s="115"/>
      <c r="O712" s="115"/>
      <c r="P712" s="115"/>
      <c r="Q712" s="115"/>
      <c r="R712" s="115"/>
    </row>
    <row r="713" spans="3:18" x14ac:dyDescent="0.35">
      <c r="C713" s="112"/>
      <c r="D713" s="113"/>
      <c r="E713" s="113"/>
      <c r="F713" s="115"/>
      <c r="G713" s="115"/>
      <c r="H713" s="115"/>
      <c r="I713" s="115"/>
      <c r="J713" s="115"/>
      <c r="K713" s="115"/>
      <c r="L713" s="115"/>
      <c r="M713" s="115"/>
      <c r="N713" s="115"/>
      <c r="O713" s="115"/>
      <c r="P713" s="115"/>
      <c r="Q713" s="115"/>
      <c r="R713" s="115"/>
    </row>
    <row r="714" spans="3:18" x14ac:dyDescent="0.35">
      <c r="C714" s="112"/>
      <c r="D714" s="113"/>
      <c r="E714" s="113"/>
      <c r="F714" s="115"/>
      <c r="G714" s="115"/>
      <c r="H714" s="115"/>
      <c r="I714" s="115"/>
      <c r="J714" s="115"/>
      <c r="K714" s="115"/>
      <c r="L714" s="115"/>
      <c r="M714" s="115"/>
      <c r="N714" s="115"/>
      <c r="O714" s="115"/>
      <c r="P714" s="115"/>
      <c r="Q714" s="115"/>
      <c r="R714" s="115"/>
    </row>
    <row r="715" spans="3:18" x14ac:dyDescent="0.35">
      <c r="C715" s="112"/>
      <c r="D715" s="113"/>
      <c r="E715" s="113"/>
      <c r="F715" s="115"/>
      <c r="G715" s="115"/>
      <c r="H715" s="115"/>
      <c r="I715" s="115"/>
      <c r="J715" s="115"/>
      <c r="K715" s="115"/>
      <c r="L715" s="115"/>
      <c r="M715" s="115"/>
      <c r="N715" s="115"/>
      <c r="O715" s="115"/>
      <c r="P715" s="115"/>
      <c r="Q715" s="115"/>
      <c r="R715" s="115"/>
    </row>
    <row r="716" spans="3:18" x14ac:dyDescent="0.35">
      <c r="C716" s="112"/>
      <c r="D716" s="113"/>
      <c r="E716" s="113"/>
      <c r="F716" s="115"/>
      <c r="G716" s="115"/>
      <c r="H716" s="115"/>
      <c r="I716" s="115"/>
      <c r="J716" s="115"/>
      <c r="K716" s="115"/>
      <c r="L716" s="115"/>
      <c r="M716" s="115"/>
      <c r="N716" s="115"/>
      <c r="O716" s="115"/>
      <c r="P716" s="115"/>
      <c r="Q716" s="115"/>
      <c r="R716" s="115"/>
    </row>
    <row r="717" spans="3:18" x14ac:dyDescent="0.35">
      <c r="C717" s="112"/>
      <c r="D717" s="113"/>
      <c r="E717" s="113"/>
      <c r="F717" s="115"/>
      <c r="G717" s="115"/>
      <c r="H717" s="115"/>
      <c r="I717" s="115"/>
      <c r="J717" s="115"/>
      <c r="K717" s="115"/>
      <c r="L717" s="115"/>
      <c r="M717" s="115"/>
      <c r="N717" s="115"/>
      <c r="O717" s="115"/>
      <c r="P717" s="115"/>
      <c r="Q717" s="115"/>
      <c r="R717" s="115"/>
    </row>
    <row r="718" spans="3:18" x14ac:dyDescent="0.35">
      <c r="C718" s="112"/>
      <c r="D718" s="113"/>
      <c r="E718" s="113"/>
      <c r="F718" s="115"/>
      <c r="G718" s="115"/>
      <c r="H718" s="115"/>
      <c r="I718" s="115"/>
      <c r="J718" s="115"/>
      <c r="K718" s="115"/>
      <c r="L718" s="115"/>
      <c r="M718" s="115"/>
      <c r="N718" s="115"/>
      <c r="O718" s="115"/>
      <c r="P718" s="115"/>
      <c r="Q718" s="115"/>
      <c r="R718" s="115"/>
    </row>
    <row r="719" spans="3:18" x14ac:dyDescent="0.35">
      <c r="C719" s="112"/>
      <c r="D719" s="113"/>
      <c r="E719" s="113"/>
      <c r="F719" s="115"/>
      <c r="G719" s="115"/>
      <c r="H719" s="115"/>
      <c r="I719" s="115"/>
      <c r="J719" s="115"/>
      <c r="K719" s="115"/>
      <c r="L719" s="115"/>
      <c r="M719" s="115"/>
      <c r="N719" s="115"/>
      <c r="O719" s="115"/>
      <c r="P719" s="115"/>
      <c r="Q719" s="115"/>
      <c r="R719" s="115"/>
    </row>
    <row r="720" spans="3:18" x14ac:dyDescent="0.35">
      <c r="C720" s="112"/>
      <c r="D720" s="113"/>
      <c r="E720" s="113"/>
      <c r="F720" s="115"/>
      <c r="G720" s="115"/>
      <c r="H720" s="115"/>
      <c r="I720" s="115"/>
      <c r="J720" s="115"/>
      <c r="K720" s="115"/>
      <c r="L720" s="115"/>
      <c r="M720" s="115"/>
      <c r="N720" s="115"/>
      <c r="O720" s="115"/>
      <c r="P720" s="115"/>
      <c r="Q720" s="115"/>
      <c r="R720" s="115"/>
    </row>
    <row r="721" spans="3:18" x14ac:dyDescent="0.35">
      <c r="C721" s="112"/>
      <c r="D721" s="113"/>
      <c r="E721" s="113"/>
      <c r="F721" s="115"/>
      <c r="G721" s="115"/>
      <c r="H721" s="115"/>
      <c r="I721" s="115"/>
      <c r="J721" s="115"/>
      <c r="K721" s="115"/>
      <c r="L721" s="115"/>
      <c r="M721" s="115"/>
      <c r="N721" s="115"/>
      <c r="O721" s="115"/>
      <c r="P721" s="115"/>
      <c r="Q721" s="115"/>
      <c r="R721" s="115"/>
    </row>
    <row r="722" spans="3:18" x14ac:dyDescent="0.35">
      <c r="C722" s="112"/>
      <c r="D722" s="113"/>
      <c r="E722" s="113"/>
      <c r="F722" s="115"/>
      <c r="G722" s="115"/>
      <c r="H722" s="115"/>
      <c r="I722" s="115"/>
      <c r="J722" s="115"/>
      <c r="K722" s="115"/>
      <c r="L722" s="115"/>
      <c r="M722" s="115"/>
      <c r="N722" s="115"/>
      <c r="O722" s="115"/>
      <c r="P722" s="115"/>
      <c r="Q722" s="115"/>
      <c r="R722" s="115"/>
    </row>
    <row r="723" spans="3:18" x14ac:dyDescent="0.35">
      <c r="C723" s="112"/>
      <c r="D723" s="113"/>
      <c r="E723" s="113"/>
      <c r="F723" s="115"/>
      <c r="G723" s="115"/>
      <c r="H723" s="115"/>
      <c r="I723" s="115"/>
      <c r="J723" s="115"/>
      <c r="K723" s="115"/>
      <c r="L723" s="115"/>
      <c r="M723" s="115"/>
      <c r="N723" s="115"/>
      <c r="O723" s="115"/>
      <c r="P723" s="115"/>
      <c r="Q723" s="115"/>
      <c r="R723" s="115"/>
    </row>
    <row r="724" spans="3:18" x14ac:dyDescent="0.35">
      <c r="C724" s="112"/>
      <c r="D724" s="113"/>
      <c r="E724" s="113"/>
      <c r="F724" s="115"/>
      <c r="G724" s="115"/>
      <c r="H724" s="115"/>
      <c r="I724" s="115"/>
      <c r="J724" s="115"/>
      <c r="K724" s="115"/>
      <c r="L724" s="115"/>
      <c r="M724" s="115"/>
      <c r="N724" s="115"/>
      <c r="O724" s="115"/>
      <c r="P724" s="115"/>
      <c r="Q724" s="115"/>
      <c r="R724" s="115"/>
    </row>
    <row r="725" spans="3:18" x14ac:dyDescent="0.35">
      <c r="C725" s="112"/>
      <c r="D725" s="113"/>
      <c r="E725" s="113"/>
      <c r="F725" s="115"/>
      <c r="G725" s="115"/>
      <c r="H725" s="115"/>
      <c r="I725" s="115"/>
      <c r="J725" s="115"/>
      <c r="K725" s="115"/>
      <c r="L725" s="115"/>
      <c r="M725" s="115"/>
      <c r="N725" s="115"/>
      <c r="O725" s="115"/>
      <c r="P725" s="115"/>
      <c r="Q725" s="115"/>
      <c r="R725" s="115"/>
    </row>
    <row r="726" spans="3:18" x14ac:dyDescent="0.35">
      <c r="C726" s="112"/>
      <c r="D726" s="113"/>
      <c r="E726" s="113"/>
      <c r="F726" s="115"/>
      <c r="G726" s="115"/>
      <c r="H726" s="115"/>
      <c r="I726" s="115"/>
      <c r="J726" s="115"/>
      <c r="K726" s="115"/>
      <c r="L726" s="115"/>
      <c r="M726" s="115"/>
      <c r="N726" s="115"/>
      <c r="O726" s="115"/>
      <c r="P726" s="115"/>
      <c r="Q726" s="115"/>
      <c r="R726" s="115"/>
    </row>
    <row r="727" spans="3:18" x14ac:dyDescent="0.35">
      <c r="C727" s="112"/>
      <c r="D727" s="113"/>
      <c r="E727" s="113"/>
      <c r="F727" s="115"/>
      <c r="G727" s="115"/>
      <c r="H727" s="115"/>
      <c r="I727" s="115"/>
      <c r="J727" s="115"/>
      <c r="K727" s="115"/>
      <c r="L727" s="115"/>
      <c r="M727" s="115"/>
      <c r="N727" s="115"/>
      <c r="O727" s="115"/>
      <c r="P727" s="115"/>
      <c r="Q727" s="115"/>
      <c r="R727" s="115"/>
    </row>
    <row r="728" spans="3:18" x14ac:dyDescent="0.35">
      <c r="C728" s="112"/>
      <c r="D728" s="113"/>
      <c r="E728" s="113"/>
      <c r="F728" s="115"/>
      <c r="G728" s="115"/>
      <c r="H728" s="115"/>
      <c r="I728" s="115"/>
      <c r="J728" s="115"/>
      <c r="K728" s="115"/>
      <c r="L728" s="115"/>
      <c r="M728" s="115"/>
      <c r="N728" s="115"/>
      <c r="O728" s="115"/>
      <c r="P728" s="115"/>
      <c r="Q728" s="115"/>
      <c r="R728" s="115"/>
    </row>
    <row r="729" spans="3:18" x14ac:dyDescent="0.35">
      <c r="C729" s="112"/>
      <c r="D729" s="113"/>
      <c r="E729" s="113"/>
      <c r="F729" s="115"/>
      <c r="G729" s="115"/>
      <c r="H729" s="115"/>
      <c r="I729" s="115"/>
      <c r="J729" s="115"/>
      <c r="K729" s="115"/>
      <c r="L729" s="115"/>
      <c r="M729" s="115"/>
      <c r="N729" s="115"/>
      <c r="O729" s="115"/>
      <c r="P729" s="115"/>
      <c r="Q729" s="115"/>
      <c r="R729" s="115"/>
    </row>
    <row r="730" spans="3:18" x14ac:dyDescent="0.35">
      <c r="C730" s="112"/>
      <c r="D730" s="113"/>
      <c r="E730" s="113"/>
      <c r="F730" s="115"/>
      <c r="G730" s="115"/>
      <c r="H730" s="115"/>
      <c r="I730" s="115"/>
      <c r="J730" s="115"/>
      <c r="K730" s="115"/>
      <c r="L730" s="115"/>
      <c r="M730" s="115"/>
      <c r="N730" s="115"/>
      <c r="O730" s="115"/>
      <c r="P730" s="115"/>
      <c r="Q730" s="115"/>
      <c r="R730" s="115"/>
    </row>
    <row r="731" spans="3:18" x14ac:dyDescent="0.35">
      <c r="C731" s="112"/>
      <c r="D731" s="113"/>
      <c r="E731" s="113"/>
      <c r="F731" s="115"/>
      <c r="G731" s="115"/>
      <c r="H731" s="115"/>
      <c r="I731" s="115"/>
      <c r="J731" s="115"/>
      <c r="K731" s="115"/>
      <c r="L731" s="115"/>
      <c r="M731" s="115"/>
      <c r="N731" s="115"/>
      <c r="O731" s="115"/>
      <c r="P731" s="115"/>
      <c r="Q731" s="115"/>
      <c r="R731" s="115"/>
    </row>
    <row r="732" spans="3:18" x14ac:dyDescent="0.35">
      <c r="C732" s="112"/>
      <c r="D732" s="113"/>
      <c r="E732" s="113"/>
      <c r="F732" s="115"/>
      <c r="G732" s="115"/>
      <c r="H732" s="115"/>
      <c r="I732" s="115"/>
      <c r="J732" s="115"/>
      <c r="K732" s="115"/>
      <c r="L732" s="115"/>
      <c r="M732" s="115"/>
      <c r="N732" s="115"/>
      <c r="O732" s="115"/>
      <c r="P732" s="115"/>
      <c r="Q732" s="115"/>
      <c r="R732" s="115"/>
    </row>
    <row r="733" spans="3:18" x14ac:dyDescent="0.35">
      <c r="C733" s="112"/>
      <c r="D733" s="113"/>
      <c r="E733" s="113"/>
      <c r="F733" s="115"/>
      <c r="G733" s="115"/>
      <c r="H733" s="115"/>
      <c r="I733" s="115"/>
      <c r="J733" s="115"/>
      <c r="K733" s="115"/>
      <c r="L733" s="115"/>
      <c r="M733" s="115"/>
      <c r="N733" s="115"/>
      <c r="O733" s="115"/>
      <c r="P733" s="115"/>
      <c r="Q733" s="115"/>
      <c r="R733" s="115"/>
    </row>
    <row r="734" spans="3:18" x14ac:dyDescent="0.35">
      <c r="C734" s="112"/>
      <c r="D734" s="113"/>
      <c r="E734" s="113"/>
      <c r="F734" s="115"/>
      <c r="G734" s="115"/>
      <c r="H734" s="115"/>
      <c r="I734" s="115"/>
      <c r="J734" s="115"/>
      <c r="K734" s="115"/>
      <c r="L734" s="115"/>
      <c r="M734" s="115"/>
      <c r="N734" s="115"/>
      <c r="O734" s="115"/>
      <c r="P734" s="115"/>
      <c r="Q734" s="115"/>
      <c r="R734" s="115"/>
    </row>
    <row r="735" spans="3:18" x14ac:dyDescent="0.35">
      <c r="C735" s="112"/>
      <c r="D735" s="113"/>
      <c r="E735" s="113"/>
      <c r="F735" s="115"/>
      <c r="G735" s="115"/>
      <c r="H735" s="115"/>
      <c r="I735" s="115"/>
      <c r="J735" s="115"/>
      <c r="K735" s="115"/>
      <c r="L735" s="115"/>
      <c r="M735" s="115"/>
      <c r="N735" s="115"/>
      <c r="O735" s="115"/>
      <c r="P735" s="115"/>
      <c r="Q735" s="115"/>
      <c r="R735" s="115"/>
    </row>
    <row r="736" spans="3:18" x14ac:dyDescent="0.35">
      <c r="C736" s="112"/>
      <c r="D736" s="113"/>
      <c r="E736" s="113"/>
      <c r="F736" s="115"/>
      <c r="G736" s="115"/>
      <c r="H736" s="115"/>
      <c r="I736" s="115"/>
      <c r="J736" s="115"/>
      <c r="K736" s="115"/>
      <c r="L736" s="115"/>
      <c r="M736" s="115"/>
      <c r="N736" s="115"/>
      <c r="O736" s="115"/>
      <c r="P736" s="115"/>
      <c r="Q736" s="115"/>
      <c r="R736" s="115"/>
    </row>
    <row r="737" spans="3:18" x14ac:dyDescent="0.35">
      <c r="C737" s="112"/>
      <c r="D737" s="113"/>
      <c r="E737" s="113"/>
      <c r="F737" s="115"/>
      <c r="G737" s="115"/>
      <c r="H737" s="115"/>
      <c r="I737" s="115"/>
      <c r="J737" s="115"/>
      <c r="K737" s="115"/>
      <c r="L737" s="115"/>
      <c r="M737" s="115"/>
      <c r="N737" s="115"/>
      <c r="O737" s="115"/>
      <c r="P737" s="115"/>
      <c r="Q737" s="115"/>
      <c r="R737" s="115"/>
    </row>
    <row r="738" spans="3:18" x14ac:dyDescent="0.35">
      <c r="C738" s="112"/>
      <c r="D738" s="113"/>
      <c r="E738" s="113"/>
      <c r="F738" s="115"/>
      <c r="G738" s="115"/>
      <c r="H738" s="115"/>
      <c r="I738" s="115"/>
      <c r="J738" s="115"/>
      <c r="K738" s="115"/>
      <c r="L738" s="115"/>
      <c r="M738" s="115"/>
      <c r="N738" s="115"/>
      <c r="O738" s="115"/>
      <c r="P738" s="115"/>
      <c r="Q738" s="115"/>
      <c r="R738" s="115"/>
    </row>
    <row r="739" spans="3:18" x14ac:dyDescent="0.35">
      <c r="C739" s="112"/>
      <c r="D739" s="113"/>
      <c r="E739" s="113"/>
      <c r="F739" s="115"/>
      <c r="G739" s="115"/>
      <c r="H739" s="115"/>
      <c r="I739" s="115"/>
      <c r="J739" s="115"/>
      <c r="K739" s="115"/>
      <c r="L739" s="115"/>
      <c r="M739" s="115"/>
      <c r="N739" s="115"/>
      <c r="O739" s="115"/>
      <c r="P739" s="115"/>
      <c r="Q739" s="115"/>
      <c r="R739" s="115"/>
    </row>
    <row r="740" spans="3:18" x14ac:dyDescent="0.35">
      <c r="C740" s="112"/>
      <c r="D740" s="113"/>
      <c r="E740" s="113"/>
      <c r="F740" s="115"/>
      <c r="G740" s="115"/>
      <c r="H740" s="115"/>
      <c r="I740" s="115"/>
      <c r="J740" s="115"/>
      <c r="K740" s="115"/>
      <c r="L740" s="115"/>
      <c r="M740" s="115"/>
      <c r="N740" s="115"/>
      <c r="O740" s="115"/>
      <c r="P740" s="115"/>
      <c r="Q740" s="115"/>
      <c r="R740" s="115"/>
    </row>
    <row r="741" spans="3:18" x14ac:dyDescent="0.35">
      <c r="C741" s="112"/>
      <c r="D741" s="113"/>
      <c r="E741" s="113"/>
      <c r="F741" s="115"/>
      <c r="G741" s="115"/>
      <c r="H741" s="115"/>
      <c r="I741" s="115"/>
      <c r="J741" s="115"/>
      <c r="K741" s="115"/>
      <c r="L741" s="115"/>
      <c r="M741" s="115"/>
      <c r="N741" s="115"/>
      <c r="O741" s="115"/>
      <c r="P741" s="115"/>
      <c r="Q741" s="115"/>
      <c r="R741" s="115"/>
    </row>
    <row r="742" spans="3:18" x14ac:dyDescent="0.35">
      <c r="C742" s="112"/>
      <c r="D742" s="113"/>
      <c r="E742" s="113"/>
      <c r="F742" s="115"/>
      <c r="G742" s="115"/>
      <c r="H742" s="115"/>
      <c r="I742" s="115"/>
      <c r="J742" s="115"/>
      <c r="K742" s="115"/>
      <c r="L742" s="115"/>
      <c r="M742" s="115"/>
      <c r="N742" s="115"/>
      <c r="O742" s="115"/>
      <c r="P742" s="115"/>
      <c r="Q742" s="115"/>
      <c r="R742" s="115"/>
    </row>
    <row r="743" spans="3:18" x14ac:dyDescent="0.35">
      <c r="C743" s="112"/>
      <c r="D743" s="113"/>
      <c r="E743" s="113"/>
      <c r="F743" s="115"/>
      <c r="G743" s="115"/>
      <c r="H743" s="115"/>
      <c r="I743" s="115"/>
      <c r="J743" s="115"/>
      <c r="K743" s="115"/>
      <c r="L743" s="115"/>
      <c r="M743" s="115"/>
      <c r="N743" s="115"/>
      <c r="O743" s="115"/>
      <c r="P743" s="115"/>
      <c r="Q743" s="115"/>
      <c r="R743" s="115"/>
    </row>
    <row r="744" spans="3:18" x14ac:dyDescent="0.35">
      <c r="C744" s="112"/>
      <c r="D744" s="113"/>
      <c r="E744" s="113"/>
      <c r="F744" s="115"/>
      <c r="G744" s="115"/>
      <c r="H744" s="115"/>
      <c r="I744" s="115"/>
      <c r="J744" s="115"/>
      <c r="K744" s="115"/>
      <c r="L744" s="115"/>
      <c r="M744" s="115"/>
      <c r="N744" s="115"/>
      <c r="O744" s="115"/>
      <c r="P744" s="115"/>
      <c r="Q744" s="115"/>
      <c r="R744" s="115"/>
    </row>
    <row r="745" spans="3:18" x14ac:dyDescent="0.35">
      <c r="C745" s="112"/>
      <c r="D745" s="113"/>
      <c r="E745" s="113"/>
      <c r="F745" s="115"/>
      <c r="G745" s="115"/>
      <c r="H745" s="115"/>
      <c r="I745" s="115"/>
      <c r="J745" s="115"/>
      <c r="K745" s="115"/>
      <c r="L745" s="115"/>
      <c r="M745" s="115"/>
      <c r="N745" s="115"/>
      <c r="O745" s="115"/>
      <c r="P745" s="115"/>
      <c r="Q745" s="115"/>
      <c r="R745" s="115"/>
    </row>
    <row r="746" spans="3:18" x14ac:dyDescent="0.35">
      <c r="C746" s="112"/>
      <c r="D746" s="113"/>
      <c r="E746" s="113"/>
      <c r="F746" s="115"/>
      <c r="G746" s="115"/>
      <c r="H746" s="115"/>
      <c r="I746" s="115"/>
      <c r="J746" s="115"/>
      <c r="K746" s="115"/>
      <c r="L746" s="115"/>
      <c r="M746" s="115"/>
      <c r="N746" s="115"/>
      <c r="O746" s="115"/>
      <c r="P746" s="115"/>
      <c r="Q746" s="115"/>
      <c r="R746" s="115"/>
    </row>
    <row r="747" spans="3:18" x14ac:dyDescent="0.35">
      <c r="C747" s="112"/>
      <c r="D747" s="113"/>
      <c r="E747" s="113"/>
      <c r="F747" s="115"/>
      <c r="G747" s="115"/>
      <c r="H747" s="115"/>
      <c r="I747" s="115"/>
      <c r="J747" s="115"/>
      <c r="K747" s="115"/>
      <c r="L747" s="115"/>
      <c r="M747" s="115"/>
      <c r="N747" s="115"/>
      <c r="O747" s="115"/>
      <c r="P747" s="115"/>
      <c r="Q747" s="115"/>
      <c r="R747" s="115"/>
    </row>
    <row r="748" spans="3:18" x14ac:dyDescent="0.35">
      <c r="C748" s="112"/>
      <c r="D748" s="113"/>
      <c r="E748" s="113"/>
      <c r="F748" s="115"/>
      <c r="G748" s="115"/>
      <c r="H748" s="115"/>
      <c r="I748" s="115"/>
      <c r="J748" s="115"/>
      <c r="K748" s="115"/>
      <c r="L748" s="115"/>
      <c r="M748" s="115"/>
      <c r="N748" s="115"/>
      <c r="O748" s="115"/>
      <c r="P748" s="115"/>
      <c r="Q748" s="115"/>
      <c r="R748" s="115"/>
    </row>
    <row r="749" spans="3:18" x14ac:dyDescent="0.35">
      <c r="C749" s="112"/>
      <c r="D749" s="113"/>
      <c r="E749" s="113"/>
      <c r="F749" s="115"/>
      <c r="G749" s="115"/>
      <c r="H749" s="115"/>
      <c r="I749" s="115"/>
      <c r="J749" s="115"/>
      <c r="K749" s="115"/>
      <c r="L749" s="115"/>
      <c r="M749" s="115"/>
      <c r="N749" s="115"/>
      <c r="O749" s="115"/>
      <c r="P749" s="115"/>
      <c r="Q749" s="115"/>
      <c r="R749" s="115"/>
    </row>
    <row r="750" spans="3:18" x14ac:dyDescent="0.35">
      <c r="C750" s="112"/>
      <c r="D750" s="113"/>
      <c r="E750" s="113"/>
      <c r="F750" s="115"/>
      <c r="G750" s="115"/>
      <c r="H750" s="115"/>
      <c r="I750" s="115"/>
      <c r="J750" s="115"/>
      <c r="K750" s="115"/>
      <c r="L750" s="115"/>
      <c r="M750" s="115"/>
      <c r="N750" s="115"/>
      <c r="O750" s="115"/>
      <c r="P750" s="115"/>
      <c r="Q750" s="115"/>
      <c r="R750" s="115"/>
    </row>
    <row r="751" spans="3:18" x14ac:dyDescent="0.35">
      <c r="C751" s="112"/>
      <c r="D751" s="113"/>
      <c r="E751" s="113"/>
      <c r="F751" s="115"/>
      <c r="G751" s="115"/>
      <c r="H751" s="115"/>
      <c r="I751" s="115"/>
      <c r="J751" s="115"/>
      <c r="K751" s="115"/>
      <c r="L751" s="115"/>
      <c r="M751" s="115"/>
      <c r="N751" s="115"/>
      <c r="O751" s="115"/>
      <c r="P751" s="115"/>
      <c r="Q751" s="115"/>
      <c r="R751" s="115"/>
    </row>
    <row r="752" spans="3:18" x14ac:dyDescent="0.35">
      <c r="C752" s="112"/>
      <c r="D752" s="113"/>
      <c r="E752" s="113"/>
      <c r="F752" s="115"/>
      <c r="G752" s="115"/>
      <c r="H752" s="115"/>
      <c r="I752" s="115"/>
      <c r="J752" s="115"/>
      <c r="K752" s="115"/>
      <c r="L752" s="115"/>
      <c r="M752" s="115"/>
      <c r="N752" s="115"/>
      <c r="O752" s="115"/>
      <c r="P752" s="115"/>
      <c r="Q752" s="115"/>
      <c r="R752" s="115"/>
    </row>
    <row r="753" spans="3:18" x14ac:dyDescent="0.35">
      <c r="C753" s="112"/>
      <c r="D753" s="113"/>
      <c r="E753" s="113"/>
      <c r="F753" s="115"/>
      <c r="G753" s="115"/>
      <c r="H753" s="115"/>
      <c r="I753" s="115"/>
      <c r="J753" s="115"/>
      <c r="K753" s="115"/>
      <c r="L753" s="115"/>
      <c r="M753" s="115"/>
      <c r="N753" s="115"/>
      <c r="O753" s="115"/>
      <c r="P753" s="115"/>
      <c r="Q753" s="115"/>
      <c r="R753" s="115"/>
    </row>
    <row r="754" spans="3:18" x14ac:dyDescent="0.35">
      <c r="C754" s="112"/>
      <c r="D754" s="113"/>
      <c r="E754" s="113"/>
      <c r="F754" s="115"/>
      <c r="G754" s="115"/>
      <c r="H754" s="115"/>
      <c r="I754" s="115"/>
      <c r="J754" s="115"/>
      <c r="K754" s="115"/>
      <c r="L754" s="115"/>
      <c r="M754" s="115"/>
      <c r="N754" s="115"/>
      <c r="O754" s="115"/>
      <c r="P754" s="115"/>
      <c r="Q754" s="115"/>
      <c r="R754" s="115"/>
    </row>
    <row r="755" spans="3:18" x14ac:dyDescent="0.35">
      <c r="C755" s="112"/>
      <c r="D755" s="113"/>
      <c r="E755" s="113"/>
      <c r="F755" s="115"/>
      <c r="G755" s="115"/>
      <c r="H755" s="115"/>
      <c r="I755" s="115"/>
      <c r="J755" s="115"/>
      <c r="K755" s="115"/>
      <c r="L755" s="115"/>
      <c r="M755" s="115"/>
      <c r="N755" s="115"/>
      <c r="O755" s="115"/>
      <c r="P755" s="115"/>
      <c r="Q755" s="115"/>
      <c r="R755" s="115"/>
    </row>
    <row r="756" spans="3:18" x14ac:dyDescent="0.35">
      <c r="C756" s="112"/>
      <c r="D756" s="113"/>
      <c r="E756" s="113"/>
      <c r="F756" s="115"/>
      <c r="G756" s="115"/>
      <c r="H756" s="115"/>
      <c r="I756" s="115"/>
      <c r="J756" s="115"/>
      <c r="K756" s="115"/>
      <c r="L756" s="115"/>
      <c r="M756" s="115"/>
      <c r="N756" s="115"/>
      <c r="O756" s="115"/>
      <c r="P756" s="115"/>
      <c r="Q756" s="115"/>
      <c r="R756" s="115"/>
    </row>
    <row r="757" spans="3:18" x14ac:dyDescent="0.35">
      <c r="C757" s="112"/>
      <c r="D757" s="113"/>
      <c r="E757" s="113"/>
      <c r="F757" s="115"/>
      <c r="G757" s="115"/>
      <c r="H757" s="115"/>
      <c r="I757" s="115"/>
      <c r="J757" s="115"/>
      <c r="K757" s="115"/>
      <c r="L757" s="115"/>
      <c r="M757" s="115"/>
      <c r="N757" s="115"/>
      <c r="O757" s="115"/>
      <c r="P757" s="115"/>
      <c r="Q757" s="115"/>
      <c r="R757" s="115"/>
    </row>
    <row r="758" spans="3:18" x14ac:dyDescent="0.35">
      <c r="C758" s="112"/>
      <c r="D758" s="113"/>
      <c r="E758" s="113"/>
      <c r="F758" s="115"/>
      <c r="G758" s="115"/>
      <c r="H758" s="115"/>
      <c r="I758" s="115"/>
      <c r="J758" s="115"/>
      <c r="K758" s="115"/>
      <c r="L758" s="115"/>
      <c r="M758" s="115"/>
      <c r="N758" s="115"/>
      <c r="O758" s="115"/>
      <c r="P758" s="115"/>
      <c r="Q758" s="115"/>
      <c r="R758" s="115"/>
    </row>
    <row r="759" spans="3:18" x14ac:dyDescent="0.35">
      <c r="C759" s="112"/>
      <c r="D759" s="113"/>
      <c r="E759" s="113"/>
      <c r="F759" s="115"/>
      <c r="G759" s="115"/>
      <c r="H759" s="115"/>
      <c r="I759" s="115"/>
      <c r="J759" s="115"/>
      <c r="K759" s="115"/>
      <c r="L759" s="115"/>
      <c r="M759" s="115"/>
      <c r="N759" s="115"/>
      <c r="O759" s="115"/>
      <c r="P759" s="115"/>
      <c r="Q759" s="115"/>
      <c r="R759" s="115"/>
    </row>
    <row r="760" spans="3:18" x14ac:dyDescent="0.35">
      <c r="C760" s="112"/>
      <c r="D760" s="113"/>
      <c r="E760" s="113"/>
      <c r="F760" s="115"/>
      <c r="G760" s="115"/>
      <c r="H760" s="115"/>
      <c r="I760" s="115"/>
      <c r="J760" s="115"/>
      <c r="K760" s="115"/>
      <c r="L760" s="115"/>
      <c r="M760" s="115"/>
      <c r="N760" s="115"/>
      <c r="O760" s="115"/>
      <c r="P760" s="115"/>
      <c r="Q760" s="115"/>
      <c r="R760" s="115"/>
    </row>
    <row r="761" spans="3:18" x14ac:dyDescent="0.35">
      <c r="C761" s="112"/>
      <c r="D761" s="113"/>
      <c r="E761" s="113"/>
      <c r="F761" s="115"/>
      <c r="G761" s="115"/>
      <c r="H761" s="115"/>
      <c r="I761" s="115"/>
      <c r="J761" s="115"/>
      <c r="K761" s="115"/>
      <c r="L761" s="115"/>
      <c r="M761" s="115"/>
      <c r="N761" s="115"/>
      <c r="O761" s="115"/>
      <c r="P761" s="115"/>
      <c r="Q761" s="115"/>
      <c r="R761" s="115"/>
    </row>
    <row r="762" spans="3:18" x14ac:dyDescent="0.35">
      <c r="C762" s="112"/>
      <c r="D762" s="113"/>
      <c r="E762" s="113"/>
      <c r="F762" s="115"/>
      <c r="G762" s="115"/>
      <c r="H762" s="115"/>
      <c r="I762" s="115"/>
      <c r="J762" s="115"/>
      <c r="K762" s="115"/>
      <c r="L762" s="115"/>
      <c r="M762" s="115"/>
      <c r="N762" s="115"/>
      <c r="O762" s="115"/>
      <c r="P762" s="115"/>
      <c r="Q762" s="115"/>
      <c r="R762" s="115"/>
    </row>
    <row r="763" spans="3:18" x14ac:dyDescent="0.35">
      <c r="C763" s="112"/>
      <c r="D763" s="113"/>
      <c r="E763" s="113"/>
      <c r="F763" s="115"/>
      <c r="G763" s="115"/>
      <c r="H763" s="115"/>
      <c r="I763" s="115"/>
      <c r="J763" s="115"/>
      <c r="K763" s="115"/>
      <c r="L763" s="115"/>
      <c r="M763" s="115"/>
      <c r="N763" s="115"/>
      <c r="O763" s="115"/>
      <c r="P763" s="115"/>
      <c r="Q763" s="115"/>
      <c r="R763" s="115"/>
    </row>
    <row r="764" spans="3:18" x14ac:dyDescent="0.35">
      <c r="C764" s="112"/>
      <c r="D764" s="113"/>
      <c r="E764" s="113"/>
      <c r="F764" s="115"/>
      <c r="G764" s="115"/>
      <c r="H764" s="115"/>
      <c r="I764" s="115"/>
      <c r="J764" s="115"/>
      <c r="K764" s="115"/>
      <c r="L764" s="115"/>
      <c r="M764" s="115"/>
      <c r="N764" s="115"/>
      <c r="O764" s="115"/>
      <c r="P764" s="115"/>
      <c r="Q764" s="115"/>
      <c r="R764" s="115"/>
    </row>
    <row r="765" spans="3:18" x14ac:dyDescent="0.35">
      <c r="C765" s="112"/>
      <c r="D765" s="113"/>
      <c r="E765" s="113"/>
      <c r="F765" s="115"/>
      <c r="G765" s="115"/>
      <c r="H765" s="115"/>
      <c r="I765" s="115"/>
      <c r="J765" s="115"/>
      <c r="K765" s="115"/>
      <c r="L765" s="115"/>
      <c r="M765" s="115"/>
      <c r="N765" s="115"/>
      <c r="O765" s="115"/>
      <c r="P765" s="115"/>
      <c r="Q765" s="115"/>
      <c r="R765" s="115"/>
    </row>
    <row r="766" spans="3:18" x14ac:dyDescent="0.35">
      <c r="C766" s="112"/>
      <c r="D766" s="113"/>
      <c r="E766" s="113"/>
      <c r="F766" s="115"/>
      <c r="G766" s="115"/>
      <c r="H766" s="115"/>
      <c r="I766" s="115"/>
      <c r="J766" s="115"/>
      <c r="K766" s="115"/>
      <c r="L766" s="115"/>
      <c r="M766" s="115"/>
      <c r="N766" s="115"/>
      <c r="O766" s="115"/>
      <c r="P766" s="115"/>
      <c r="Q766" s="115"/>
      <c r="R766" s="115"/>
    </row>
    <row r="767" spans="3:18" x14ac:dyDescent="0.35">
      <c r="C767" s="112"/>
      <c r="D767" s="113"/>
      <c r="E767" s="113"/>
      <c r="F767" s="115"/>
      <c r="G767" s="115"/>
      <c r="H767" s="115"/>
      <c r="I767" s="115"/>
      <c r="J767" s="115"/>
      <c r="K767" s="115"/>
      <c r="L767" s="115"/>
      <c r="M767" s="115"/>
      <c r="N767" s="115"/>
      <c r="O767" s="115"/>
      <c r="P767" s="115"/>
      <c r="Q767" s="115"/>
      <c r="R767" s="115"/>
    </row>
    <row r="768" spans="3:18" x14ac:dyDescent="0.35">
      <c r="C768" s="112"/>
      <c r="D768" s="113"/>
      <c r="E768" s="113"/>
      <c r="F768" s="115"/>
      <c r="G768" s="115"/>
      <c r="H768" s="115"/>
      <c r="I768" s="115"/>
      <c r="J768" s="115"/>
      <c r="K768" s="115"/>
      <c r="L768" s="115"/>
      <c r="M768" s="115"/>
      <c r="N768" s="115"/>
      <c r="O768" s="115"/>
      <c r="P768" s="115"/>
      <c r="Q768" s="115"/>
      <c r="R768" s="115"/>
    </row>
    <row r="769" spans="3:18" x14ac:dyDescent="0.35">
      <c r="C769" s="112"/>
      <c r="D769" s="113"/>
      <c r="E769" s="113"/>
      <c r="F769" s="115"/>
      <c r="G769" s="115"/>
      <c r="H769" s="115"/>
      <c r="I769" s="115"/>
      <c r="J769" s="115"/>
      <c r="K769" s="115"/>
      <c r="L769" s="115"/>
      <c r="M769" s="115"/>
      <c r="N769" s="115"/>
      <c r="O769" s="115"/>
      <c r="P769" s="115"/>
      <c r="Q769" s="115"/>
      <c r="R769" s="115"/>
    </row>
    <row r="770" spans="3:18" x14ac:dyDescent="0.35">
      <c r="C770" s="112"/>
      <c r="D770" s="113"/>
      <c r="E770" s="113"/>
      <c r="F770" s="115"/>
      <c r="G770" s="115"/>
      <c r="H770" s="115"/>
      <c r="I770" s="115"/>
      <c r="J770" s="115"/>
      <c r="K770" s="115"/>
      <c r="L770" s="115"/>
      <c r="M770" s="115"/>
      <c r="N770" s="115"/>
      <c r="O770" s="115"/>
      <c r="P770" s="115"/>
      <c r="Q770" s="115"/>
      <c r="R770" s="115"/>
    </row>
    <row r="771" spans="3:18" x14ac:dyDescent="0.35">
      <c r="C771" s="112"/>
      <c r="D771" s="113"/>
      <c r="E771" s="113"/>
      <c r="F771" s="115"/>
      <c r="G771" s="115"/>
      <c r="H771" s="115"/>
      <c r="I771" s="115"/>
      <c r="J771" s="115"/>
      <c r="K771" s="115"/>
      <c r="L771" s="115"/>
      <c r="M771" s="115"/>
      <c r="N771" s="115"/>
      <c r="O771" s="115"/>
      <c r="P771" s="115"/>
      <c r="Q771" s="115"/>
      <c r="R771" s="115"/>
    </row>
    <row r="772" spans="3:18" x14ac:dyDescent="0.35">
      <c r="C772" s="112"/>
      <c r="D772" s="113"/>
      <c r="E772" s="113"/>
      <c r="F772" s="115"/>
      <c r="G772" s="115"/>
      <c r="H772" s="115"/>
      <c r="I772" s="115"/>
      <c r="J772" s="115"/>
      <c r="K772" s="115"/>
      <c r="L772" s="115"/>
      <c r="M772" s="115"/>
      <c r="N772" s="115"/>
      <c r="O772" s="115"/>
      <c r="P772" s="115"/>
      <c r="Q772" s="115"/>
      <c r="R772" s="115"/>
    </row>
    <row r="773" spans="3:18" x14ac:dyDescent="0.35">
      <c r="C773" s="112"/>
      <c r="D773" s="113"/>
      <c r="E773" s="113"/>
      <c r="F773" s="115"/>
      <c r="G773" s="115"/>
      <c r="H773" s="115"/>
      <c r="I773" s="115"/>
      <c r="J773" s="115"/>
      <c r="K773" s="115"/>
      <c r="L773" s="115"/>
      <c r="M773" s="115"/>
      <c r="N773" s="115"/>
      <c r="O773" s="115"/>
      <c r="P773" s="115"/>
      <c r="Q773" s="115"/>
      <c r="R773" s="115"/>
    </row>
    <row r="774" spans="3:18" x14ac:dyDescent="0.35">
      <c r="C774" s="112"/>
      <c r="D774" s="113"/>
      <c r="E774" s="113"/>
      <c r="F774" s="115"/>
      <c r="G774" s="115"/>
      <c r="H774" s="115"/>
      <c r="I774" s="115"/>
      <c r="J774" s="115"/>
      <c r="K774" s="115"/>
      <c r="L774" s="115"/>
      <c r="M774" s="115"/>
      <c r="N774" s="115"/>
      <c r="O774" s="115"/>
      <c r="P774" s="115"/>
      <c r="Q774" s="115"/>
      <c r="R774" s="115"/>
    </row>
    <row r="775" spans="3:18" x14ac:dyDescent="0.35">
      <c r="C775" s="112"/>
      <c r="D775" s="113"/>
      <c r="E775" s="113"/>
      <c r="F775" s="115"/>
      <c r="G775" s="115"/>
      <c r="H775" s="115"/>
      <c r="I775" s="115"/>
      <c r="J775" s="115"/>
      <c r="K775" s="115"/>
      <c r="L775" s="115"/>
      <c r="M775" s="115"/>
      <c r="N775" s="115"/>
      <c r="O775" s="115"/>
      <c r="P775" s="115"/>
      <c r="Q775" s="115"/>
      <c r="R775" s="115"/>
    </row>
    <row r="776" spans="3:18" x14ac:dyDescent="0.35">
      <c r="C776" s="112"/>
      <c r="D776" s="113"/>
      <c r="E776" s="113"/>
      <c r="F776" s="115"/>
      <c r="G776" s="115"/>
      <c r="H776" s="115"/>
      <c r="I776" s="115"/>
      <c r="J776" s="115"/>
      <c r="K776" s="115"/>
      <c r="L776" s="115"/>
      <c r="M776" s="115"/>
      <c r="N776" s="115"/>
      <c r="O776" s="115"/>
      <c r="P776" s="115"/>
      <c r="Q776" s="115"/>
      <c r="R776" s="115"/>
    </row>
    <row r="777" spans="3:18" x14ac:dyDescent="0.35">
      <c r="C777" s="112"/>
      <c r="D777" s="113"/>
      <c r="E777" s="113"/>
      <c r="F777" s="115"/>
      <c r="G777" s="115"/>
      <c r="H777" s="115"/>
      <c r="I777" s="115"/>
      <c r="J777" s="115"/>
      <c r="K777" s="115"/>
      <c r="L777" s="115"/>
      <c r="M777" s="115"/>
      <c r="N777" s="115"/>
      <c r="O777" s="115"/>
      <c r="P777" s="115"/>
      <c r="Q777" s="115"/>
      <c r="R777" s="115"/>
    </row>
    <row r="778" spans="3:18" x14ac:dyDescent="0.35">
      <c r="C778" s="112"/>
      <c r="D778" s="113"/>
      <c r="E778" s="113"/>
      <c r="F778" s="115"/>
      <c r="G778" s="115"/>
      <c r="H778" s="115"/>
      <c r="I778" s="115"/>
      <c r="J778" s="115"/>
      <c r="K778" s="115"/>
      <c r="L778" s="115"/>
      <c r="M778" s="115"/>
      <c r="N778" s="115"/>
      <c r="O778" s="115"/>
      <c r="P778" s="115"/>
      <c r="Q778" s="115"/>
      <c r="R778" s="115"/>
    </row>
    <row r="779" spans="3:18" x14ac:dyDescent="0.35">
      <c r="C779" s="112"/>
      <c r="D779" s="113"/>
      <c r="E779" s="113"/>
      <c r="F779" s="115"/>
      <c r="G779" s="115"/>
      <c r="H779" s="115"/>
      <c r="I779" s="115"/>
      <c r="J779" s="115"/>
      <c r="K779" s="115"/>
      <c r="L779" s="115"/>
      <c r="M779" s="115"/>
      <c r="N779" s="115"/>
      <c r="O779" s="115"/>
      <c r="P779" s="115"/>
      <c r="Q779" s="115"/>
      <c r="R779" s="115"/>
    </row>
    <row r="780" spans="3:18" x14ac:dyDescent="0.35">
      <c r="C780" s="112"/>
      <c r="D780" s="113"/>
      <c r="E780" s="113"/>
      <c r="F780" s="115"/>
      <c r="G780" s="115"/>
      <c r="H780" s="115"/>
      <c r="I780" s="115"/>
      <c r="J780" s="115"/>
      <c r="K780" s="115"/>
      <c r="L780" s="115"/>
      <c r="M780" s="115"/>
      <c r="N780" s="115"/>
      <c r="O780" s="115"/>
      <c r="P780" s="115"/>
      <c r="Q780" s="115"/>
      <c r="R780" s="115"/>
    </row>
    <row r="781" spans="3:18" x14ac:dyDescent="0.35">
      <c r="C781" s="112"/>
      <c r="D781" s="113"/>
      <c r="E781" s="113"/>
      <c r="F781" s="115"/>
      <c r="G781" s="115"/>
      <c r="H781" s="115"/>
      <c r="I781" s="115"/>
      <c r="J781" s="115"/>
      <c r="K781" s="115"/>
      <c r="L781" s="115"/>
      <c r="M781" s="115"/>
      <c r="N781" s="115"/>
      <c r="O781" s="115"/>
      <c r="P781" s="115"/>
      <c r="Q781" s="115"/>
      <c r="R781" s="115"/>
    </row>
    <row r="782" spans="3:18" x14ac:dyDescent="0.35">
      <c r="C782" s="112"/>
      <c r="D782" s="113"/>
      <c r="E782" s="113"/>
      <c r="F782" s="115"/>
      <c r="G782" s="115"/>
      <c r="H782" s="115"/>
      <c r="I782" s="115"/>
      <c r="J782" s="115"/>
      <c r="K782" s="115"/>
      <c r="L782" s="115"/>
      <c r="M782" s="115"/>
      <c r="N782" s="115"/>
      <c r="O782" s="115"/>
      <c r="P782" s="115"/>
      <c r="Q782" s="115"/>
      <c r="R782" s="115"/>
    </row>
    <row r="783" spans="3:18" x14ac:dyDescent="0.35">
      <c r="C783" s="112"/>
      <c r="D783" s="113"/>
      <c r="E783" s="113"/>
      <c r="F783" s="115"/>
      <c r="G783" s="115"/>
      <c r="H783" s="115"/>
      <c r="I783" s="115"/>
      <c r="J783" s="115"/>
      <c r="K783" s="115"/>
      <c r="L783" s="115"/>
      <c r="M783" s="115"/>
      <c r="N783" s="115"/>
      <c r="O783" s="115"/>
      <c r="P783" s="115"/>
      <c r="Q783" s="115"/>
      <c r="R783" s="115"/>
    </row>
    <row r="784" spans="3:18" x14ac:dyDescent="0.35">
      <c r="C784" s="112"/>
      <c r="D784" s="113"/>
      <c r="E784" s="113"/>
      <c r="F784" s="115"/>
      <c r="G784" s="115"/>
      <c r="H784" s="115"/>
      <c r="I784" s="115"/>
      <c r="J784" s="115"/>
      <c r="K784" s="115"/>
      <c r="L784" s="115"/>
      <c r="M784" s="115"/>
      <c r="N784" s="115"/>
      <c r="O784" s="115"/>
      <c r="P784" s="115"/>
      <c r="Q784" s="115"/>
      <c r="R784" s="115"/>
    </row>
    <row r="785" spans="3:18" x14ac:dyDescent="0.35">
      <c r="C785" s="112"/>
      <c r="D785" s="113"/>
      <c r="E785" s="113"/>
      <c r="F785" s="115"/>
      <c r="G785" s="115"/>
      <c r="H785" s="115"/>
      <c r="I785" s="115"/>
      <c r="J785" s="115"/>
      <c r="K785" s="115"/>
      <c r="L785" s="115"/>
      <c r="M785" s="115"/>
      <c r="N785" s="115"/>
      <c r="O785" s="115"/>
      <c r="P785" s="115"/>
      <c r="Q785" s="115"/>
      <c r="R785" s="115"/>
    </row>
    <row r="786" spans="3:18" x14ac:dyDescent="0.35">
      <c r="C786" s="112"/>
      <c r="D786" s="113"/>
      <c r="E786" s="113"/>
      <c r="F786" s="115"/>
      <c r="G786" s="115"/>
      <c r="H786" s="115"/>
      <c r="I786" s="115"/>
      <c r="J786" s="115"/>
      <c r="K786" s="115"/>
      <c r="L786" s="115"/>
      <c r="M786" s="115"/>
      <c r="N786" s="115"/>
      <c r="O786" s="115"/>
      <c r="P786" s="115"/>
      <c r="Q786" s="115"/>
      <c r="R786" s="115"/>
    </row>
    <row r="787" spans="3:18" x14ac:dyDescent="0.35">
      <c r="C787" s="112"/>
      <c r="D787" s="113"/>
      <c r="E787" s="113"/>
      <c r="F787" s="115"/>
      <c r="G787" s="115"/>
      <c r="H787" s="115"/>
      <c r="I787" s="115"/>
      <c r="J787" s="115"/>
      <c r="K787" s="115"/>
      <c r="L787" s="115"/>
      <c r="M787" s="115"/>
      <c r="N787" s="115"/>
      <c r="O787" s="115"/>
      <c r="P787" s="115"/>
      <c r="Q787" s="115"/>
      <c r="R787" s="115"/>
    </row>
    <row r="788" spans="3:18" x14ac:dyDescent="0.35">
      <c r="C788" s="112"/>
      <c r="D788" s="113"/>
      <c r="E788" s="113"/>
      <c r="F788" s="115"/>
      <c r="G788" s="115"/>
      <c r="H788" s="115"/>
      <c r="I788" s="115"/>
      <c r="J788" s="115"/>
      <c r="K788" s="115"/>
      <c r="L788" s="115"/>
      <c r="M788" s="115"/>
      <c r="N788" s="115"/>
      <c r="O788" s="115"/>
      <c r="P788" s="115"/>
      <c r="Q788" s="115"/>
      <c r="R788" s="115"/>
    </row>
    <row r="789" spans="3:18" x14ac:dyDescent="0.35">
      <c r="C789" s="112"/>
      <c r="D789" s="113"/>
      <c r="E789" s="113"/>
      <c r="F789" s="115"/>
      <c r="G789" s="115"/>
      <c r="H789" s="115"/>
      <c r="I789" s="115"/>
      <c r="J789" s="115"/>
      <c r="K789" s="115"/>
      <c r="L789" s="115"/>
      <c r="M789" s="115"/>
      <c r="N789" s="115"/>
      <c r="O789" s="115"/>
      <c r="P789" s="115"/>
      <c r="Q789" s="115"/>
      <c r="R789" s="115"/>
    </row>
    <row r="790" spans="3:18" x14ac:dyDescent="0.35">
      <c r="C790" s="112"/>
      <c r="D790" s="113"/>
      <c r="E790" s="113"/>
      <c r="F790" s="115"/>
      <c r="G790" s="115"/>
      <c r="H790" s="115"/>
      <c r="I790" s="115"/>
      <c r="J790" s="115"/>
      <c r="K790" s="115"/>
      <c r="L790" s="115"/>
      <c r="M790" s="115"/>
      <c r="N790" s="115"/>
      <c r="O790" s="115"/>
      <c r="P790" s="115"/>
      <c r="Q790" s="115"/>
      <c r="R790" s="115"/>
    </row>
    <row r="791" spans="3:18" x14ac:dyDescent="0.35">
      <c r="C791" s="112"/>
      <c r="D791" s="113"/>
      <c r="E791" s="113"/>
      <c r="F791" s="115"/>
      <c r="G791" s="115"/>
      <c r="H791" s="115"/>
      <c r="I791" s="115"/>
      <c r="J791" s="115"/>
      <c r="K791" s="115"/>
      <c r="L791" s="115"/>
      <c r="M791" s="115"/>
      <c r="N791" s="115"/>
      <c r="O791" s="115"/>
      <c r="P791" s="115"/>
      <c r="Q791" s="115"/>
      <c r="R791" s="115"/>
    </row>
    <row r="792" spans="3:18" x14ac:dyDescent="0.35">
      <c r="C792" s="112"/>
      <c r="D792" s="113"/>
      <c r="E792" s="113"/>
      <c r="F792" s="115"/>
      <c r="G792" s="115"/>
      <c r="H792" s="115"/>
      <c r="I792" s="115"/>
      <c r="J792" s="115"/>
      <c r="K792" s="115"/>
      <c r="L792" s="115"/>
      <c r="M792" s="115"/>
      <c r="N792" s="115"/>
      <c r="O792" s="115"/>
      <c r="P792" s="115"/>
      <c r="Q792" s="115"/>
      <c r="R792" s="115"/>
    </row>
    <row r="793" spans="3:18" x14ac:dyDescent="0.35">
      <c r="C793" s="112"/>
      <c r="D793" s="113"/>
      <c r="E793" s="113"/>
      <c r="F793" s="115"/>
      <c r="G793" s="115"/>
      <c r="H793" s="115"/>
      <c r="I793" s="115"/>
      <c r="J793" s="115"/>
      <c r="K793" s="115"/>
      <c r="L793" s="115"/>
      <c r="M793" s="115"/>
      <c r="N793" s="115"/>
      <c r="O793" s="115"/>
      <c r="P793" s="115"/>
      <c r="Q793" s="115"/>
      <c r="R793" s="115"/>
    </row>
    <row r="794" spans="3:18" x14ac:dyDescent="0.35">
      <c r="C794" s="112"/>
      <c r="D794" s="113"/>
      <c r="E794" s="113"/>
      <c r="F794" s="115"/>
      <c r="G794" s="115"/>
      <c r="H794" s="115"/>
      <c r="I794" s="115"/>
      <c r="J794" s="115"/>
      <c r="K794" s="115"/>
      <c r="L794" s="115"/>
      <c r="M794" s="115"/>
      <c r="N794" s="115"/>
      <c r="O794" s="115"/>
      <c r="P794" s="115"/>
      <c r="Q794" s="115"/>
      <c r="R794" s="115"/>
    </row>
    <row r="795" spans="3:18" x14ac:dyDescent="0.35">
      <c r="C795" s="112"/>
      <c r="D795" s="113"/>
      <c r="E795" s="113"/>
      <c r="F795" s="115"/>
      <c r="G795" s="115"/>
      <c r="H795" s="115"/>
      <c r="I795" s="115"/>
      <c r="J795" s="115"/>
      <c r="K795" s="115"/>
      <c r="L795" s="115"/>
      <c r="M795" s="115"/>
      <c r="N795" s="115"/>
      <c r="O795" s="115"/>
      <c r="P795" s="115"/>
      <c r="Q795" s="115"/>
      <c r="R795" s="115"/>
    </row>
    <row r="796" spans="3:18" x14ac:dyDescent="0.35">
      <c r="C796" s="112"/>
      <c r="D796" s="113"/>
      <c r="E796" s="113"/>
      <c r="F796" s="115"/>
      <c r="G796" s="115"/>
      <c r="H796" s="115"/>
      <c r="I796" s="115"/>
      <c r="J796" s="115"/>
      <c r="K796" s="115"/>
      <c r="L796" s="115"/>
      <c r="M796" s="115"/>
      <c r="N796" s="115"/>
      <c r="O796" s="115"/>
      <c r="P796" s="115"/>
      <c r="Q796" s="115"/>
      <c r="R796" s="115"/>
    </row>
    <row r="797" spans="3:18" x14ac:dyDescent="0.35">
      <c r="C797" s="112"/>
      <c r="D797" s="113"/>
      <c r="E797" s="113"/>
      <c r="F797" s="115"/>
      <c r="G797" s="115"/>
      <c r="H797" s="115"/>
      <c r="I797" s="115"/>
      <c r="J797" s="115"/>
      <c r="K797" s="115"/>
      <c r="L797" s="115"/>
      <c r="M797" s="115"/>
      <c r="N797" s="115"/>
      <c r="O797" s="115"/>
      <c r="P797" s="115"/>
      <c r="Q797" s="115"/>
      <c r="R797" s="115"/>
    </row>
    <row r="798" spans="3:18" x14ac:dyDescent="0.35">
      <c r="C798" s="112"/>
      <c r="D798" s="113"/>
      <c r="E798" s="113"/>
      <c r="F798" s="115"/>
      <c r="G798" s="115"/>
      <c r="H798" s="115"/>
      <c r="I798" s="115"/>
      <c r="J798" s="115"/>
      <c r="K798" s="115"/>
      <c r="L798" s="115"/>
      <c r="M798" s="115"/>
      <c r="N798" s="115"/>
      <c r="O798" s="115"/>
      <c r="P798" s="115"/>
      <c r="Q798" s="115"/>
      <c r="R798" s="115"/>
    </row>
    <row r="799" spans="3:18" x14ac:dyDescent="0.35">
      <c r="C799" s="112"/>
      <c r="D799" s="113"/>
      <c r="E799" s="113"/>
      <c r="F799" s="115"/>
      <c r="G799" s="115"/>
      <c r="H799" s="115"/>
      <c r="I799" s="115"/>
      <c r="J799" s="115"/>
      <c r="K799" s="115"/>
      <c r="L799" s="115"/>
      <c r="M799" s="115"/>
      <c r="N799" s="115"/>
      <c r="O799" s="115"/>
      <c r="P799" s="115"/>
      <c r="Q799" s="115"/>
      <c r="R799" s="115"/>
    </row>
    <row r="800" spans="3:18" x14ac:dyDescent="0.35">
      <c r="C800" s="112"/>
      <c r="D800" s="113"/>
      <c r="E800" s="113"/>
      <c r="F800" s="115"/>
      <c r="G800" s="115"/>
      <c r="H800" s="115"/>
      <c r="I800" s="115"/>
      <c r="J800" s="115"/>
      <c r="K800" s="115"/>
      <c r="L800" s="115"/>
      <c r="M800" s="115"/>
      <c r="N800" s="115"/>
      <c r="O800" s="115"/>
      <c r="P800" s="115"/>
      <c r="Q800" s="115"/>
      <c r="R800" s="115"/>
    </row>
    <row r="801" spans="3:18" x14ac:dyDescent="0.35">
      <c r="C801" s="112"/>
      <c r="D801" s="113"/>
      <c r="E801" s="113"/>
      <c r="F801" s="115"/>
      <c r="G801" s="115"/>
      <c r="H801" s="115"/>
      <c r="I801" s="115"/>
      <c r="J801" s="115"/>
      <c r="K801" s="115"/>
      <c r="L801" s="115"/>
      <c r="M801" s="115"/>
      <c r="N801" s="115"/>
      <c r="O801" s="115"/>
      <c r="P801" s="115"/>
      <c r="Q801" s="115"/>
      <c r="R801" s="115"/>
    </row>
    <row r="802" spans="3:18" x14ac:dyDescent="0.35">
      <c r="C802" s="112"/>
      <c r="D802" s="113"/>
      <c r="E802" s="113"/>
      <c r="F802" s="115"/>
      <c r="G802" s="115"/>
      <c r="H802" s="115"/>
      <c r="I802" s="115"/>
      <c r="J802" s="115"/>
      <c r="K802" s="115"/>
      <c r="L802" s="115"/>
      <c r="M802" s="115"/>
      <c r="N802" s="115"/>
      <c r="O802" s="115"/>
      <c r="P802" s="115"/>
      <c r="Q802" s="115"/>
      <c r="R802" s="115"/>
    </row>
    <row r="803" spans="3:18" x14ac:dyDescent="0.35">
      <c r="C803" s="112"/>
      <c r="D803" s="113"/>
      <c r="E803" s="113"/>
      <c r="F803" s="115"/>
      <c r="G803" s="115"/>
      <c r="H803" s="115"/>
      <c r="I803" s="115"/>
      <c r="J803" s="115"/>
      <c r="K803" s="115"/>
      <c r="L803" s="115"/>
      <c r="M803" s="115"/>
      <c r="N803" s="115"/>
      <c r="O803" s="115"/>
      <c r="P803" s="115"/>
      <c r="Q803" s="115"/>
      <c r="R803" s="115"/>
    </row>
    <row r="804" spans="3:18" x14ac:dyDescent="0.35">
      <c r="C804" s="112"/>
      <c r="D804" s="113"/>
      <c r="E804" s="113"/>
      <c r="F804" s="115"/>
      <c r="G804" s="115"/>
      <c r="H804" s="115"/>
      <c r="I804" s="115"/>
      <c r="J804" s="115"/>
      <c r="K804" s="115"/>
      <c r="L804" s="115"/>
      <c r="M804" s="115"/>
      <c r="N804" s="115"/>
      <c r="O804" s="115"/>
      <c r="P804" s="115"/>
      <c r="Q804" s="115"/>
      <c r="R804" s="115"/>
    </row>
    <row r="805" spans="3:18" x14ac:dyDescent="0.35">
      <c r="C805" s="112"/>
      <c r="D805" s="113"/>
      <c r="E805" s="113"/>
      <c r="F805" s="115"/>
      <c r="G805" s="115"/>
      <c r="H805" s="115"/>
      <c r="I805" s="115"/>
      <c r="J805" s="115"/>
      <c r="K805" s="115"/>
      <c r="L805" s="115"/>
      <c r="M805" s="115"/>
      <c r="N805" s="115"/>
      <c r="O805" s="115"/>
      <c r="P805" s="115"/>
      <c r="Q805" s="115"/>
      <c r="R805" s="115"/>
    </row>
    <row r="806" spans="3:18" x14ac:dyDescent="0.35">
      <c r="C806" s="112"/>
      <c r="D806" s="113"/>
      <c r="E806" s="113"/>
      <c r="F806" s="115"/>
      <c r="G806" s="115"/>
      <c r="H806" s="115"/>
      <c r="I806" s="115"/>
      <c r="J806" s="115"/>
      <c r="K806" s="115"/>
      <c r="L806" s="115"/>
      <c r="M806" s="115"/>
      <c r="N806" s="115"/>
      <c r="O806" s="115"/>
      <c r="P806" s="115"/>
      <c r="Q806" s="115"/>
      <c r="R806" s="115"/>
    </row>
    <row r="807" spans="3:18" x14ac:dyDescent="0.35">
      <c r="C807" s="112"/>
      <c r="D807" s="113"/>
      <c r="E807" s="113"/>
      <c r="F807" s="115"/>
      <c r="G807" s="115"/>
      <c r="H807" s="115"/>
      <c r="I807" s="115"/>
      <c r="J807" s="115"/>
      <c r="K807" s="115"/>
      <c r="L807" s="115"/>
      <c r="M807" s="115"/>
      <c r="N807" s="115"/>
      <c r="O807" s="115"/>
      <c r="P807" s="115"/>
      <c r="Q807" s="115"/>
      <c r="R807" s="115"/>
    </row>
    <row r="808" spans="3:18" x14ac:dyDescent="0.35">
      <c r="C808" s="112"/>
      <c r="D808" s="113"/>
      <c r="E808" s="113"/>
      <c r="F808" s="115"/>
      <c r="G808" s="115"/>
      <c r="H808" s="115"/>
      <c r="I808" s="115"/>
      <c r="J808" s="115"/>
      <c r="K808" s="115"/>
      <c r="L808" s="115"/>
      <c r="M808" s="115"/>
      <c r="N808" s="115"/>
      <c r="O808" s="115"/>
      <c r="P808" s="115"/>
      <c r="Q808" s="115"/>
      <c r="R808" s="115"/>
    </row>
    <row r="809" spans="3:18" x14ac:dyDescent="0.35">
      <c r="C809" s="112"/>
      <c r="D809" s="113"/>
      <c r="E809" s="113"/>
      <c r="F809" s="115"/>
      <c r="G809" s="115"/>
      <c r="H809" s="115"/>
      <c r="I809" s="115"/>
      <c r="J809" s="115"/>
      <c r="K809" s="115"/>
      <c r="L809" s="115"/>
      <c r="M809" s="115"/>
      <c r="N809" s="115"/>
      <c r="O809" s="115"/>
      <c r="P809" s="115"/>
      <c r="Q809" s="115"/>
      <c r="R809" s="115"/>
    </row>
    <row r="810" spans="3:18" x14ac:dyDescent="0.35">
      <c r="C810" s="112"/>
      <c r="D810" s="113"/>
      <c r="E810" s="113"/>
      <c r="F810" s="115"/>
      <c r="G810" s="115"/>
      <c r="H810" s="115"/>
      <c r="I810" s="115"/>
      <c r="J810" s="115"/>
      <c r="K810" s="115"/>
      <c r="L810" s="115"/>
      <c r="M810" s="115"/>
      <c r="N810" s="115"/>
      <c r="O810" s="115"/>
      <c r="P810" s="115"/>
      <c r="Q810" s="115"/>
      <c r="R810" s="115"/>
    </row>
    <row r="811" spans="3:18" x14ac:dyDescent="0.35">
      <c r="C811" s="112"/>
      <c r="D811" s="113"/>
      <c r="E811" s="113"/>
      <c r="F811" s="115"/>
      <c r="G811" s="115"/>
      <c r="H811" s="115"/>
      <c r="I811" s="115"/>
      <c r="J811" s="115"/>
      <c r="K811" s="115"/>
      <c r="L811" s="115"/>
      <c r="M811" s="115"/>
      <c r="N811" s="115"/>
      <c r="O811" s="115"/>
      <c r="P811" s="115"/>
      <c r="Q811" s="115"/>
      <c r="R811" s="115"/>
    </row>
    <row r="812" spans="3:18" x14ac:dyDescent="0.35">
      <c r="C812" s="112"/>
      <c r="D812" s="113"/>
      <c r="E812" s="113"/>
      <c r="F812" s="115"/>
      <c r="G812" s="115"/>
      <c r="H812" s="115"/>
      <c r="I812" s="115"/>
      <c r="J812" s="115"/>
      <c r="K812" s="115"/>
      <c r="L812" s="115"/>
      <c r="M812" s="115"/>
      <c r="N812" s="115"/>
      <c r="O812" s="115"/>
      <c r="P812" s="115"/>
      <c r="Q812" s="115"/>
      <c r="R812" s="115"/>
    </row>
    <row r="813" spans="3:18" x14ac:dyDescent="0.35">
      <c r="C813" s="112"/>
      <c r="D813" s="113"/>
      <c r="E813" s="113"/>
      <c r="F813" s="115"/>
      <c r="G813" s="115"/>
      <c r="H813" s="115"/>
      <c r="I813" s="115"/>
      <c r="J813" s="115"/>
      <c r="K813" s="115"/>
      <c r="L813" s="115"/>
      <c r="M813" s="115"/>
      <c r="N813" s="115"/>
      <c r="O813" s="115"/>
      <c r="P813" s="115"/>
      <c r="Q813" s="115"/>
      <c r="R813" s="115"/>
    </row>
    <row r="814" spans="3:18" x14ac:dyDescent="0.35">
      <c r="C814" s="112"/>
      <c r="D814" s="113"/>
      <c r="E814" s="113"/>
      <c r="F814" s="115"/>
      <c r="G814" s="115"/>
      <c r="H814" s="115"/>
      <c r="I814" s="115"/>
      <c r="J814" s="115"/>
      <c r="K814" s="115"/>
      <c r="L814" s="115"/>
      <c r="M814" s="115"/>
      <c r="N814" s="115"/>
      <c r="O814" s="115"/>
      <c r="P814" s="115"/>
      <c r="Q814" s="115"/>
      <c r="R814" s="115"/>
    </row>
    <row r="815" spans="3:18" x14ac:dyDescent="0.35">
      <c r="C815" s="112"/>
      <c r="D815" s="113"/>
      <c r="E815" s="113"/>
      <c r="F815" s="115"/>
      <c r="G815" s="115"/>
      <c r="H815" s="115"/>
      <c r="I815" s="115"/>
      <c r="J815" s="115"/>
      <c r="K815" s="115"/>
      <c r="L815" s="115"/>
      <c r="M815" s="115"/>
      <c r="N815" s="115"/>
      <c r="O815" s="115"/>
      <c r="P815" s="115"/>
      <c r="Q815" s="115"/>
      <c r="R815" s="115"/>
    </row>
    <row r="816" spans="3:18" x14ac:dyDescent="0.35">
      <c r="C816" s="112"/>
      <c r="D816" s="113"/>
      <c r="E816" s="113"/>
      <c r="F816" s="115"/>
      <c r="G816" s="115"/>
      <c r="H816" s="115"/>
      <c r="I816" s="115"/>
      <c r="J816" s="115"/>
      <c r="K816" s="115"/>
      <c r="L816" s="115"/>
      <c r="M816" s="115"/>
      <c r="N816" s="115"/>
      <c r="O816" s="115"/>
      <c r="P816" s="115"/>
      <c r="Q816" s="115"/>
      <c r="R816" s="115"/>
    </row>
    <row r="817" spans="3:18" x14ac:dyDescent="0.35">
      <c r="C817" s="112"/>
      <c r="D817" s="113"/>
      <c r="E817" s="113"/>
      <c r="F817" s="115"/>
      <c r="G817" s="115"/>
      <c r="H817" s="115"/>
      <c r="I817" s="115"/>
      <c r="J817" s="115"/>
      <c r="K817" s="115"/>
      <c r="L817" s="115"/>
      <c r="M817" s="115"/>
      <c r="N817" s="115"/>
      <c r="O817" s="115"/>
      <c r="P817" s="115"/>
      <c r="Q817" s="115"/>
      <c r="R817" s="115"/>
    </row>
    <row r="818" spans="3:18" x14ac:dyDescent="0.35">
      <c r="C818" s="112"/>
      <c r="D818" s="113"/>
      <c r="E818" s="113"/>
      <c r="F818" s="115"/>
      <c r="G818" s="115"/>
      <c r="H818" s="115"/>
      <c r="I818" s="115"/>
      <c r="J818" s="115"/>
      <c r="K818" s="115"/>
      <c r="L818" s="115"/>
      <c r="M818" s="115"/>
      <c r="N818" s="115"/>
      <c r="O818" s="115"/>
      <c r="P818" s="115"/>
      <c r="Q818" s="115"/>
      <c r="R818" s="115"/>
    </row>
    <row r="819" spans="3:18" x14ac:dyDescent="0.35">
      <c r="C819" s="112"/>
      <c r="D819" s="113"/>
      <c r="E819" s="113"/>
      <c r="F819" s="115"/>
      <c r="G819" s="115"/>
      <c r="H819" s="115"/>
      <c r="I819" s="115"/>
      <c r="J819" s="115"/>
      <c r="K819" s="115"/>
      <c r="L819" s="115"/>
      <c r="M819" s="115"/>
      <c r="N819" s="115"/>
      <c r="O819" s="115"/>
      <c r="P819" s="115"/>
      <c r="Q819" s="115"/>
      <c r="R819" s="115"/>
    </row>
    <row r="820" spans="3:18" x14ac:dyDescent="0.35">
      <c r="C820" s="112"/>
      <c r="D820" s="113"/>
      <c r="E820" s="113"/>
      <c r="F820" s="115"/>
      <c r="G820" s="115"/>
      <c r="H820" s="115"/>
      <c r="I820" s="115"/>
      <c r="J820" s="115"/>
      <c r="K820" s="115"/>
      <c r="L820" s="115"/>
      <c r="M820" s="115"/>
      <c r="N820" s="115"/>
      <c r="O820" s="115"/>
      <c r="P820" s="115"/>
      <c r="Q820" s="115"/>
      <c r="R820" s="115"/>
    </row>
    <row r="821" spans="3:18" x14ac:dyDescent="0.35">
      <c r="C821" s="112"/>
      <c r="D821" s="113"/>
      <c r="E821" s="113"/>
      <c r="F821" s="115"/>
      <c r="G821" s="115"/>
      <c r="H821" s="115"/>
      <c r="I821" s="115"/>
      <c r="J821" s="115"/>
      <c r="K821" s="115"/>
      <c r="L821" s="115"/>
      <c r="M821" s="115"/>
      <c r="N821" s="115"/>
      <c r="O821" s="115"/>
      <c r="P821" s="115"/>
      <c r="Q821" s="115"/>
      <c r="R821" s="115"/>
    </row>
    <row r="822" spans="3:18" x14ac:dyDescent="0.35">
      <c r="C822" s="112"/>
      <c r="D822" s="113"/>
      <c r="E822" s="113"/>
      <c r="F822" s="115"/>
      <c r="G822" s="115"/>
      <c r="H822" s="115"/>
      <c r="I822" s="115"/>
      <c r="J822" s="115"/>
      <c r="K822" s="115"/>
      <c r="L822" s="115"/>
      <c r="M822" s="115"/>
      <c r="N822" s="115"/>
      <c r="O822" s="115"/>
      <c r="P822" s="115"/>
      <c r="Q822" s="115"/>
      <c r="R822" s="115"/>
    </row>
    <row r="823" spans="3:18" x14ac:dyDescent="0.35">
      <c r="C823" s="112"/>
      <c r="D823" s="113"/>
      <c r="E823" s="113"/>
      <c r="F823" s="115"/>
      <c r="G823" s="115"/>
      <c r="H823" s="115"/>
      <c r="I823" s="115"/>
      <c r="J823" s="115"/>
      <c r="K823" s="115"/>
      <c r="L823" s="115"/>
      <c r="M823" s="115"/>
      <c r="N823" s="115"/>
      <c r="O823" s="115"/>
      <c r="P823" s="115"/>
      <c r="Q823" s="115"/>
      <c r="R823" s="115"/>
    </row>
    <row r="824" spans="3:18" x14ac:dyDescent="0.35">
      <c r="C824" s="112"/>
      <c r="D824" s="113"/>
      <c r="E824" s="113"/>
      <c r="F824" s="115"/>
      <c r="G824" s="115"/>
      <c r="H824" s="115"/>
      <c r="I824" s="115"/>
      <c r="J824" s="115"/>
      <c r="K824" s="115"/>
      <c r="L824" s="115"/>
      <c r="M824" s="115"/>
      <c r="N824" s="115"/>
      <c r="O824" s="115"/>
      <c r="P824" s="115"/>
      <c r="Q824" s="115"/>
      <c r="R824" s="115"/>
    </row>
    <row r="825" spans="3:18" x14ac:dyDescent="0.35">
      <c r="C825" s="112"/>
      <c r="D825" s="113"/>
      <c r="E825" s="113"/>
      <c r="F825" s="115"/>
      <c r="G825" s="115"/>
      <c r="H825" s="115"/>
      <c r="I825" s="115"/>
      <c r="J825" s="115"/>
      <c r="K825" s="115"/>
      <c r="L825" s="115"/>
      <c r="M825" s="115"/>
      <c r="N825" s="115"/>
      <c r="O825" s="115"/>
      <c r="P825" s="115"/>
      <c r="Q825" s="115"/>
      <c r="R825" s="115"/>
    </row>
    <row r="826" spans="3:18" x14ac:dyDescent="0.35">
      <c r="C826" s="112"/>
      <c r="D826" s="113"/>
      <c r="E826" s="113"/>
      <c r="F826" s="115"/>
      <c r="G826" s="115"/>
      <c r="H826" s="115"/>
      <c r="I826" s="115"/>
      <c r="J826" s="115"/>
      <c r="K826" s="115"/>
      <c r="L826" s="115"/>
      <c r="M826" s="115"/>
      <c r="N826" s="115"/>
      <c r="O826" s="115"/>
      <c r="P826" s="115"/>
      <c r="Q826" s="115"/>
      <c r="R826" s="115"/>
    </row>
    <row r="827" spans="3:18" x14ac:dyDescent="0.35">
      <c r="C827" s="112"/>
      <c r="D827" s="113"/>
      <c r="E827" s="113"/>
      <c r="F827" s="115"/>
      <c r="G827" s="115"/>
      <c r="H827" s="115"/>
      <c r="I827" s="115"/>
      <c r="J827" s="115"/>
      <c r="K827" s="115"/>
      <c r="L827" s="115"/>
      <c r="M827" s="115"/>
      <c r="N827" s="115"/>
      <c r="O827" s="115"/>
      <c r="P827" s="115"/>
      <c r="Q827" s="115"/>
      <c r="R827" s="115"/>
    </row>
    <row r="828" spans="3:18" x14ac:dyDescent="0.35">
      <c r="C828" s="112"/>
      <c r="D828" s="113"/>
      <c r="E828" s="113"/>
      <c r="F828" s="115"/>
      <c r="G828" s="115"/>
      <c r="H828" s="115"/>
      <c r="I828" s="115"/>
      <c r="J828" s="115"/>
      <c r="K828" s="115"/>
      <c r="L828" s="115"/>
      <c r="M828" s="115"/>
      <c r="N828" s="115"/>
      <c r="O828" s="115"/>
      <c r="P828" s="115"/>
      <c r="Q828" s="115"/>
      <c r="R828" s="115"/>
    </row>
    <row r="829" spans="3:18" x14ac:dyDescent="0.35">
      <c r="C829" s="112"/>
      <c r="D829" s="113"/>
      <c r="E829" s="113"/>
      <c r="F829" s="115"/>
      <c r="G829" s="115"/>
      <c r="H829" s="115"/>
      <c r="I829" s="115"/>
      <c r="J829" s="115"/>
      <c r="K829" s="115"/>
      <c r="L829" s="115"/>
      <c r="M829" s="115"/>
      <c r="N829" s="115"/>
      <c r="O829" s="115"/>
      <c r="P829" s="115"/>
      <c r="Q829" s="115"/>
      <c r="R829" s="115"/>
    </row>
    <row r="830" spans="3:18" x14ac:dyDescent="0.35">
      <c r="C830" s="112"/>
      <c r="D830" s="113"/>
      <c r="E830" s="113"/>
      <c r="F830" s="115"/>
      <c r="G830" s="115"/>
      <c r="H830" s="115"/>
      <c r="I830" s="115"/>
      <c r="J830" s="115"/>
      <c r="K830" s="115"/>
      <c r="L830" s="115"/>
      <c r="M830" s="115"/>
      <c r="N830" s="115"/>
      <c r="O830" s="115"/>
      <c r="P830" s="115"/>
      <c r="Q830" s="115"/>
      <c r="R830" s="115"/>
    </row>
    <row r="831" spans="3:18" x14ac:dyDescent="0.35">
      <c r="C831" s="112"/>
      <c r="D831" s="113"/>
      <c r="E831" s="113"/>
      <c r="F831" s="115"/>
      <c r="G831" s="115"/>
      <c r="H831" s="115"/>
      <c r="I831" s="115"/>
      <c r="J831" s="115"/>
      <c r="K831" s="115"/>
      <c r="L831" s="115"/>
      <c r="M831" s="115"/>
      <c r="N831" s="115"/>
      <c r="O831" s="115"/>
      <c r="P831" s="115"/>
      <c r="Q831" s="115"/>
      <c r="R831" s="115"/>
    </row>
    <row r="832" spans="3:18" x14ac:dyDescent="0.35">
      <c r="C832" s="112"/>
      <c r="D832" s="113"/>
      <c r="E832" s="113"/>
      <c r="F832" s="115"/>
      <c r="G832" s="115"/>
      <c r="H832" s="115"/>
      <c r="I832" s="115"/>
      <c r="J832" s="115"/>
      <c r="K832" s="115"/>
      <c r="L832" s="115"/>
      <c r="M832" s="115"/>
      <c r="N832" s="115"/>
      <c r="O832" s="115"/>
      <c r="P832" s="115"/>
      <c r="Q832" s="115"/>
      <c r="R832" s="115"/>
    </row>
    <row r="833" spans="3:18" x14ac:dyDescent="0.35">
      <c r="C833" s="112"/>
      <c r="D833" s="113"/>
      <c r="E833" s="113"/>
      <c r="F833" s="115"/>
      <c r="G833" s="115"/>
      <c r="H833" s="115"/>
      <c r="I833" s="115"/>
      <c r="J833" s="115"/>
      <c r="K833" s="115"/>
      <c r="L833" s="115"/>
      <c r="M833" s="115"/>
      <c r="N833" s="115"/>
      <c r="O833" s="115"/>
      <c r="P833" s="115"/>
      <c r="Q833" s="115"/>
      <c r="R833" s="115"/>
    </row>
    <row r="834" spans="3:18" x14ac:dyDescent="0.35">
      <c r="C834" s="112"/>
      <c r="D834" s="113"/>
      <c r="E834" s="113"/>
      <c r="F834" s="115"/>
      <c r="G834" s="115"/>
      <c r="H834" s="115"/>
      <c r="I834" s="115"/>
      <c r="J834" s="115"/>
      <c r="K834" s="115"/>
      <c r="L834" s="115"/>
      <c r="M834" s="115"/>
      <c r="N834" s="115"/>
      <c r="O834" s="115"/>
      <c r="P834" s="115"/>
      <c r="Q834" s="115"/>
      <c r="R834" s="115"/>
    </row>
    <row r="835" spans="3:18" x14ac:dyDescent="0.35">
      <c r="C835" s="112"/>
      <c r="D835" s="113"/>
      <c r="E835" s="113"/>
      <c r="F835" s="115"/>
      <c r="G835" s="115"/>
      <c r="H835" s="115"/>
      <c r="I835" s="115"/>
      <c r="J835" s="115"/>
      <c r="K835" s="115"/>
      <c r="L835" s="115"/>
      <c r="M835" s="115"/>
      <c r="N835" s="115"/>
      <c r="O835" s="115"/>
      <c r="P835" s="115"/>
      <c r="Q835" s="115"/>
      <c r="R835" s="115"/>
    </row>
    <row r="836" spans="3:18" x14ac:dyDescent="0.35">
      <c r="C836" s="112"/>
      <c r="D836" s="113"/>
      <c r="E836" s="113"/>
      <c r="F836" s="115"/>
      <c r="G836" s="115"/>
      <c r="H836" s="115"/>
      <c r="I836" s="115"/>
      <c r="J836" s="115"/>
      <c r="K836" s="115"/>
      <c r="L836" s="115"/>
      <c r="M836" s="115"/>
      <c r="N836" s="115"/>
      <c r="O836" s="115"/>
      <c r="P836" s="115"/>
      <c r="Q836" s="115"/>
      <c r="R836" s="115"/>
    </row>
    <row r="837" spans="3:18" x14ac:dyDescent="0.35">
      <c r="C837" s="112"/>
      <c r="D837" s="113"/>
      <c r="E837" s="113"/>
      <c r="F837" s="115"/>
      <c r="G837" s="115"/>
      <c r="H837" s="115"/>
      <c r="I837" s="115"/>
      <c r="J837" s="115"/>
      <c r="K837" s="115"/>
      <c r="L837" s="115"/>
      <c r="M837" s="115"/>
      <c r="N837" s="115"/>
      <c r="O837" s="115"/>
      <c r="P837" s="115"/>
      <c r="Q837" s="115"/>
      <c r="R837" s="115"/>
    </row>
    <row r="838" spans="3:18" x14ac:dyDescent="0.35">
      <c r="C838" s="112"/>
      <c r="D838" s="113"/>
      <c r="E838" s="113"/>
      <c r="F838" s="115"/>
      <c r="G838" s="115"/>
      <c r="H838" s="115"/>
      <c r="I838" s="115"/>
      <c r="J838" s="115"/>
      <c r="K838" s="115"/>
      <c r="L838" s="115"/>
      <c r="M838" s="115"/>
      <c r="N838" s="115"/>
      <c r="O838" s="115"/>
      <c r="P838" s="115"/>
      <c r="Q838" s="115"/>
      <c r="R838" s="115"/>
    </row>
    <row r="839" spans="3:18" x14ac:dyDescent="0.35">
      <c r="C839" s="112"/>
      <c r="D839" s="113"/>
      <c r="E839" s="113"/>
      <c r="F839" s="115"/>
      <c r="G839" s="115"/>
      <c r="H839" s="115"/>
      <c r="I839" s="115"/>
      <c r="J839" s="115"/>
      <c r="K839" s="115"/>
      <c r="L839" s="115"/>
      <c r="M839" s="115"/>
      <c r="N839" s="115"/>
      <c r="O839" s="115"/>
      <c r="P839" s="115"/>
      <c r="Q839" s="115"/>
      <c r="R839" s="115"/>
    </row>
    <row r="840" spans="3:18" x14ac:dyDescent="0.35">
      <c r="C840" s="112"/>
      <c r="D840" s="113"/>
      <c r="E840" s="113"/>
      <c r="F840" s="115"/>
      <c r="G840" s="115"/>
      <c r="H840" s="115"/>
      <c r="I840" s="115"/>
      <c r="J840" s="115"/>
      <c r="K840" s="115"/>
      <c r="L840" s="115"/>
      <c r="M840" s="115"/>
      <c r="N840" s="115"/>
      <c r="O840" s="115"/>
      <c r="P840" s="115"/>
      <c r="Q840" s="115"/>
      <c r="R840" s="115"/>
    </row>
    <row r="841" spans="3:18" x14ac:dyDescent="0.35">
      <c r="C841" s="112"/>
      <c r="D841" s="113"/>
      <c r="E841" s="113"/>
      <c r="F841" s="115"/>
      <c r="G841" s="115"/>
      <c r="H841" s="115"/>
      <c r="I841" s="115"/>
      <c r="J841" s="115"/>
      <c r="K841" s="115"/>
      <c r="L841" s="115"/>
      <c r="M841" s="115"/>
      <c r="N841" s="115"/>
      <c r="O841" s="115"/>
      <c r="P841" s="115"/>
      <c r="Q841" s="115"/>
      <c r="R841" s="115"/>
    </row>
    <row r="842" spans="3:18" x14ac:dyDescent="0.35">
      <c r="C842" s="112"/>
      <c r="D842" s="113"/>
      <c r="E842" s="113"/>
      <c r="F842" s="115"/>
      <c r="G842" s="115"/>
      <c r="H842" s="115"/>
      <c r="I842" s="115"/>
      <c r="J842" s="115"/>
      <c r="K842" s="115"/>
      <c r="L842" s="115"/>
      <c r="M842" s="115"/>
      <c r="N842" s="115"/>
      <c r="O842" s="115"/>
      <c r="P842" s="115"/>
      <c r="Q842" s="115"/>
      <c r="R842" s="115"/>
    </row>
    <row r="843" spans="3:18" x14ac:dyDescent="0.35">
      <c r="C843" s="112"/>
      <c r="D843" s="113"/>
      <c r="E843" s="113"/>
      <c r="F843" s="115"/>
      <c r="G843" s="115"/>
      <c r="H843" s="115"/>
      <c r="I843" s="115"/>
      <c r="J843" s="115"/>
      <c r="K843" s="115"/>
      <c r="L843" s="115"/>
      <c r="M843" s="115"/>
      <c r="N843" s="115"/>
      <c r="O843" s="115"/>
      <c r="P843" s="115"/>
      <c r="Q843" s="115"/>
      <c r="R843" s="115"/>
    </row>
    <row r="844" spans="3:18" x14ac:dyDescent="0.35">
      <c r="C844" s="112"/>
      <c r="D844" s="113"/>
      <c r="E844" s="113"/>
      <c r="F844" s="115"/>
      <c r="G844" s="115"/>
      <c r="H844" s="115"/>
      <c r="I844" s="115"/>
      <c r="J844" s="115"/>
      <c r="K844" s="115"/>
      <c r="L844" s="115"/>
      <c r="M844" s="115"/>
      <c r="N844" s="115"/>
      <c r="O844" s="115"/>
      <c r="P844" s="115"/>
      <c r="Q844" s="115"/>
      <c r="R844" s="115"/>
    </row>
    <row r="845" spans="3:18" x14ac:dyDescent="0.35">
      <c r="C845" s="112"/>
      <c r="D845" s="113"/>
      <c r="E845" s="113"/>
      <c r="F845" s="115"/>
      <c r="G845" s="115"/>
      <c r="H845" s="115"/>
      <c r="I845" s="115"/>
      <c r="J845" s="115"/>
      <c r="K845" s="115"/>
      <c r="L845" s="115"/>
      <c r="M845" s="115"/>
      <c r="N845" s="115"/>
      <c r="O845" s="115"/>
      <c r="P845" s="115"/>
      <c r="Q845" s="115"/>
      <c r="R845" s="115"/>
    </row>
    <row r="846" spans="3:18" x14ac:dyDescent="0.35">
      <c r="C846" s="112"/>
      <c r="D846" s="113"/>
      <c r="E846" s="113"/>
      <c r="F846" s="115"/>
      <c r="G846" s="115"/>
      <c r="H846" s="115"/>
      <c r="I846" s="115"/>
      <c r="J846" s="115"/>
      <c r="K846" s="115"/>
      <c r="L846" s="115"/>
      <c r="M846" s="115"/>
      <c r="N846" s="115"/>
      <c r="O846" s="115"/>
      <c r="P846" s="115"/>
      <c r="Q846" s="115"/>
      <c r="R846" s="115"/>
    </row>
    <row r="847" spans="3:18" x14ac:dyDescent="0.35">
      <c r="C847" s="112"/>
      <c r="D847" s="113"/>
      <c r="E847" s="113"/>
      <c r="F847" s="115"/>
      <c r="G847" s="115"/>
      <c r="H847" s="115"/>
      <c r="I847" s="115"/>
      <c r="J847" s="115"/>
      <c r="K847" s="115"/>
      <c r="L847" s="115"/>
      <c r="M847" s="115"/>
      <c r="N847" s="115"/>
      <c r="O847" s="115"/>
      <c r="P847" s="115"/>
      <c r="Q847" s="115"/>
      <c r="R847" s="115"/>
    </row>
    <row r="848" spans="3:18" x14ac:dyDescent="0.35">
      <c r="C848" s="112"/>
      <c r="D848" s="113"/>
      <c r="E848" s="113"/>
      <c r="F848" s="115"/>
      <c r="G848" s="115"/>
      <c r="H848" s="115"/>
      <c r="I848" s="115"/>
      <c r="J848" s="115"/>
      <c r="K848" s="115"/>
      <c r="L848" s="115"/>
      <c r="M848" s="115"/>
      <c r="N848" s="115"/>
      <c r="O848" s="115"/>
      <c r="P848" s="115"/>
      <c r="Q848" s="115"/>
      <c r="R848" s="115"/>
    </row>
    <row r="849" spans="3:18" x14ac:dyDescent="0.35">
      <c r="C849" s="112"/>
      <c r="D849" s="113"/>
      <c r="E849" s="113"/>
      <c r="F849" s="115"/>
      <c r="G849" s="115"/>
      <c r="H849" s="115"/>
      <c r="I849" s="115"/>
      <c r="J849" s="115"/>
      <c r="K849" s="115"/>
      <c r="L849" s="115"/>
      <c r="M849" s="115"/>
      <c r="N849" s="115"/>
      <c r="O849" s="115"/>
      <c r="P849" s="115"/>
      <c r="Q849" s="115"/>
      <c r="R849" s="115"/>
    </row>
    <row r="850" spans="3:18" x14ac:dyDescent="0.35">
      <c r="C850" s="112"/>
      <c r="D850" s="113"/>
      <c r="E850" s="113"/>
      <c r="F850" s="115"/>
      <c r="G850" s="115"/>
      <c r="H850" s="115"/>
      <c r="I850" s="115"/>
      <c r="J850" s="115"/>
      <c r="K850" s="115"/>
      <c r="L850" s="115"/>
      <c r="M850" s="115"/>
      <c r="N850" s="115"/>
      <c r="O850" s="115"/>
      <c r="P850" s="115"/>
      <c r="Q850" s="115"/>
      <c r="R850" s="115"/>
    </row>
    <row r="851" spans="3:18" x14ac:dyDescent="0.35">
      <c r="C851" s="112"/>
      <c r="D851" s="113"/>
      <c r="E851" s="113"/>
      <c r="F851" s="115"/>
      <c r="G851" s="115"/>
      <c r="H851" s="115"/>
      <c r="I851" s="115"/>
      <c r="J851" s="115"/>
      <c r="K851" s="115"/>
      <c r="L851" s="115"/>
      <c r="M851" s="115"/>
      <c r="N851" s="115"/>
      <c r="O851" s="115"/>
      <c r="P851" s="115"/>
      <c r="Q851" s="115"/>
      <c r="R851" s="115"/>
    </row>
    <row r="852" spans="3:18" x14ac:dyDescent="0.35">
      <c r="C852" s="112"/>
      <c r="D852" s="113"/>
      <c r="E852" s="113"/>
      <c r="F852" s="115"/>
      <c r="G852" s="115"/>
      <c r="H852" s="115"/>
      <c r="I852" s="115"/>
      <c r="J852" s="115"/>
      <c r="K852" s="115"/>
      <c r="L852" s="115"/>
      <c r="M852" s="115"/>
      <c r="N852" s="115"/>
      <c r="O852" s="115"/>
      <c r="P852" s="115"/>
      <c r="Q852" s="115"/>
      <c r="R852" s="115"/>
    </row>
    <row r="853" spans="3:18" x14ac:dyDescent="0.35">
      <c r="C853" s="112"/>
      <c r="D853" s="113"/>
      <c r="E853" s="113"/>
      <c r="F853" s="115"/>
      <c r="G853" s="115"/>
      <c r="H853" s="115"/>
      <c r="I853" s="115"/>
      <c r="J853" s="115"/>
      <c r="K853" s="115"/>
      <c r="L853" s="115"/>
      <c r="M853" s="115"/>
      <c r="N853" s="115"/>
      <c r="O853" s="115"/>
      <c r="P853" s="115"/>
      <c r="Q853" s="115"/>
      <c r="R853" s="115"/>
    </row>
    <row r="854" spans="3:18" x14ac:dyDescent="0.35">
      <c r="C854" s="112"/>
      <c r="D854" s="113"/>
      <c r="E854" s="113"/>
      <c r="F854" s="115"/>
      <c r="G854" s="115"/>
      <c r="H854" s="115"/>
      <c r="I854" s="115"/>
      <c r="J854" s="115"/>
      <c r="K854" s="115"/>
      <c r="L854" s="115"/>
      <c r="M854" s="115"/>
      <c r="N854" s="115"/>
      <c r="O854" s="115"/>
      <c r="P854" s="115"/>
      <c r="Q854" s="115"/>
      <c r="R854" s="115"/>
    </row>
    <row r="855" spans="3:18" x14ac:dyDescent="0.35">
      <c r="C855" s="112"/>
      <c r="D855" s="113"/>
      <c r="E855" s="113"/>
      <c r="F855" s="115"/>
      <c r="G855" s="115"/>
      <c r="H855" s="115"/>
      <c r="I855" s="115"/>
      <c r="J855" s="115"/>
      <c r="K855" s="115"/>
      <c r="L855" s="115"/>
      <c r="M855" s="115"/>
      <c r="N855" s="115"/>
      <c r="O855" s="115"/>
      <c r="P855" s="115"/>
      <c r="Q855" s="115"/>
      <c r="R855" s="115"/>
    </row>
    <row r="856" spans="3:18" x14ac:dyDescent="0.35">
      <c r="C856" s="112"/>
      <c r="D856" s="113"/>
      <c r="E856" s="113"/>
      <c r="F856" s="115"/>
      <c r="G856" s="115"/>
      <c r="H856" s="115"/>
      <c r="I856" s="115"/>
      <c r="J856" s="115"/>
      <c r="K856" s="115"/>
      <c r="L856" s="115"/>
      <c r="M856" s="115"/>
      <c r="N856" s="115"/>
      <c r="O856" s="115"/>
      <c r="P856" s="115"/>
      <c r="Q856" s="115"/>
      <c r="R856" s="115"/>
    </row>
    <row r="857" spans="3:18" x14ac:dyDescent="0.35">
      <c r="C857" s="112"/>
      <c r="D857" s="113"/>
      <c r="E857" s="113"/>
      <c r="F857" s="115"/>
      <c r="G857" s="115"/>
      <c r="H857" s="115"/>
      <c r="I857" s="115"/>
      <c r="J857" s="115"/>
      <c r="K857" s="115"/>
      <c r="L857" s="115"/>
      <c r="M857" s="115"/>
      <c r="N857" s="115"/>
      <c r="O857" s="115"/>
      <c r="P857" s="115"/>
      <c r="Q857" s="115"/>
      <c r="R857" s="115"/>
    </row>
    <row r="858" spans="3:18" x14ac:dyDescent="0.35">
      <c r="C858" s="112"/>
      <c r="D858" s="113"/>
      <c r="E858" s="113"/>
      <c r="F858" s="115"/>
      <c r="G858" s="115"/>
      <c r="H858" s="115"/>
      <c r="I858" s="115"/>
      <c r="J858" s="115"/>
      <c r="K858" s="115"/>
      <c r="L858" s="115"/>
      <c r="M858" s="115"/>
      <c r="N858" s="115"/>
      <c r="O858" s="115"/>
      <c r="P858" s="115"/>
      <c r="Q858" s="115"/>
      <c r="R858" s="115"/>
    </row>
    <row r="859" spans="3:18" x14ac:dyDescent="0.35">
      <c r="C859" s="112"/>
      <c r="D859" s="113"/>
      <c r="E859" s="113"/>
      <c r="F859" s="115"/>
      <c r="G859" s="115"/>
      <c r="H859" s="115"/>
      <c r="I859" s="115"/>
      <c r="J859" s="115"/>
      <c r="K859" s="115"/>
      <c r="L859" s="115"/>
      <c r="M859" s="115"/>
      <c r="N859" s="115"/>
      <c r="O859" s="115"/>
      <c r="P859" s="115"/>
      <c r="Q859" s="115"/>
      <c r="R859" s="115"/>
    </row>
    <row r="860" spans="3:18" x14ac:dyDescent="0.35">
      <c r="C860" s="112"/>
      <c r="D860" s="113"/>
      <c r="E860" s="113"/>
      <c r="F860" s="115"/>
      <c r="G860" s="115"/>
      <c r="H860" s="115"/>
      <c r="I860" s="115"/>
      <c r="J860" s="115"/>
      <c r="K860" s="115"/>
      <c r="L860" s="115"/>
      <c r="M860" s="115"/>
      <c r="N860" s="115"/>
      <c r="O860" s="115"/>
      <c r="P860" s="115"/>
      <c r="Q860" s="115"/>
      <c r="R860" s="115"/>
    </row>
    <row r="861" spans="3:18" x14ac:dyDescent="0.35">
      <c r="C861" s="112"/>
      <c r="D861" s="113"/>
      <c r="E861" s="113"/>
      <c r="F861" s="115"/>
      <c r="G861" s="115"/>
      <c r="H861" s="115"/>
      <c r="I861" s="115"/>
      <c r="J861" s="115"/>
      <c r="K861" s="115"/>
      <c r="L861" s="115"/>
      <c r="M861" s="115"/>
      <c r="N861" s="115"/>
      <c r="O861" s="115"/>
      <c r="P861" s="115"/>
      <c r="Q861" s="115"/>
      <c r="R861" s="115"/>
    </row>
    <row r="862" spans="3:18" x14ac:dyDescent="0.35">
      <c r="C862" s="112"/>
      <c r="D862" s="113"/>
      <c r="E862" s="113"/>
      <c r="F862" s="115"/>
      <c r="G862" s="115"/>
      <c r="H862" s="115"/>
      <c r="I862" s="115"/>
      <c r="J862" s="115"/>
      <c r="K862" s="115"/>
      <c r="L862" s="115"/>
      <c r="M862" s="115"/>
      <c r="N862" s="115"/>
      <c r="O862" s="115"/>
      <c r="P862" s="115"/>
      <c r="Q862" s="115"/>
      <c r="R862" s="115"/>
    </row>
    <row r="863" spans="3:18" x14ac:dyDescent="0.35">
      <c r="C863" s="112"/>
      <c r="D863" s="113"/>
      <c r="E863" s="113"/>
      <c r="F863" s="115"/>
      <c r="G863" s="115"/>
      <c r="H863" s="115"/>
      <c r="I863" s="115"/>
      <c r="J863" s="115"/>
      <c r="K863" s="115"/>
      <c r="L863" s="115"/>
      <c r="M863" s="115"/>
      <c r="N863" s="115"/>
      <c r="O863" s="115"/>
      <c r="P863" s="115"/>
      <c r="Q863" s="115"/>
      <c r="R863" s="115"/>
    </row>
    <row r="864" spans="3:18" x14ac:dyDescent="0.35">
      <c r="C864" s="112"/>
      <c r="D864" s="113"/>
      <c r="E864" s="113"/>
      <c r="F864" s="115"/>
      <c r="G864" s="115"/>
      <c r="H864" s="115"/>
      <c r="I864" s="115"/>
      <c r="J864" s="115"/>
      <c r="K864" s="115"/>
      <c r="L864" s="115"/>
      <c r="M864" s="115"/>
      <c r="N864" s="115"/>
      <c r="O864" s="115"/>
      <c r="P864" s="115"/>
      <c r="Q864" s="115"/>
      <c r="R864" s="115"/>
    </row>
    <row r="865" spans="3:18" x14ac:dyDescent="0.35">
      <c r="C865" s="112"/>
      <c r="D865" s="113"/>
      <c r="E865" s="113"/>
      <c r="F865" s="115"/>
      <c r="G865" s="115"/>
      <c r="H865" s="115"/>
      <c r="I865" s="115"/>
      <c r="J865" s="115"/>
      <c r="K865" s="115"/>
      <c r="L865" s="115"/>
      <c r="M865" s="115"/>
      <c r="N865" s="115"/>
      <c r="O865" s="115"/>
      <c r="P865" s="115"/>
      <c r="Q865" s="115"/>
      <c r="R865" s="115"/>
    </row>
    <row r="866" spans="3:18" x14ac:dyDescent="0.35">
      <c r="C866" s="112"/>
      <c r="D866" s="113"/>
      <c r="E866" s="113"/>
      <c r="F866" s="115"/>
      <c r="G866" s="115"/>
      <c r="H866" s="115"/>
      <c r="I866" s="115"/>
      <c r="J866" s="115"/>
      <c r="K866" s="115"/>
      <c r="L866" s="115"/>
      <c r="M866" s="115"/>
      <c r="N866" s="115"/>
      <c r="O866" s="115"/>
      <c r="P866" s="115"/>
      <c r="Q866" s="115"/>
      <c r="R866" s="115"/>
    </row>
    <row r="867" spans="3:18" x14ac:dyDescent="0.35">
      <c r="C867" s="112"/>
      <c r="D867" s="113"/>
      <c r="E867" s="113"/>
      <c r="F867" s="115"/>
      <c r="G867" s="115"/>
      <c r="H867" s="115"/>
      <c r="I867" s="115"/>
      <c r="J867" s="115"/>
      <c r="K867" s="115"/>
      <c r="L867" s="115"/>
      <c r="M867" s="115"/>
      <c r="N867" s="115"/>
      <c r="O867" s="115"/>
      <c r="P867" s="115"/>
      <c r="Q867" s="115"/>
      <c r="R867" s="115"/>
    </row>
    <row r="868" spans="3:18" x14ac:dyDescent="0.35">
      <c r="C868" s="112"/>
      <c r="D868" s="113"/>
      <c r="E868" s="113"/>
      <c r="F868" s="115"/>
      <c r="G868" s="115"/>
      <c r="H868" s="115"/>
      <c r="I868" s="115"/>
      <c r="J868" s="115"/>
      <c r="K868" s="115"/>
      <c r="L868" s="115"/>
      <c r="M868" s="115"/>
      <c r="N868" s="115"/>
      <c r="O868" s="115"/>
      <c r="P868" s="115"/>
      <c r="Q868" s="115"/>
      <c r="R868" s="115"/>
    </row>
    <row r="869" spans="3:18" x14ac:dyDescent="0.35">
      <c r="C869" s="112"/>
      <c r="D869" s="113"/>
      <c r="E869" s="113"/>
      <c r="F869" s="115"/>
      <c r="G869" s="115"/>
      <c r="H869" s="115"/>
      <c r="I869" s="115"/>
      <c r="J869" s="115"/>
      <c r="K869" s="115"/>
      <c r="L869" s="115"/>
      <c r="M869" s="115"/>
      <c r="N869" s="115"/>
      <c r="O869" s="115"/>
      <c r="P869" s="115"/>
      <c r="Q869" s="115"/>
      <c r="R869" s="115"/>
    </row>
    <row r="870" spans="3:18" x14ac:dyDescent="0.35">
      <c r="C870" s="112"/>
      <c r="D870" s="113"/>
      <c r="E870" s="113"/>
      <c r="F870" s="115"/>
      <c r="G870" s="115"/>
      <c r="H870" s="115"/>
      <c r="I870" s="115"/>
      <c r="J870" s="115"/>
      <c r="K870" s="115"/>
      <c r="L870" s="115"/>
      <c r="M870" s="115"/>
      <c r="N870" s="115"/>
      <c r="O870" s="115"/>
      <c r="P870" s="115"/>
      <c r="Q870" s="115"/>
      <c r="R870" s="115"/>
    </row>
    <row r="871" spans="3:18" x14ac:dyDescent="0.35">
      <c r="C871" s="112"/>
      <c r="D871" s="113"/>
      <c r="E871" s="113"/>
      <c r="F871" s="115"/>
      <c r="G871" s="115"/>
      <c r="H871" s="115"/>
      <c r="I871" s="115"/>
      <c r="J871" s="115"/>
      <c r="K871" s="115"/>
      <c r="L871" s="115"/>
      <c r="M871" s="115"/>
      <c r="N871" s="115"/>
      <c r="O871" s="115"/>
      <c r="P871" s="115"/>
      <c r="Q871" s="115"/>
      <c r="R871" s="115"/>
    </row>
    <row r="872" spans="3:18" x14ac:dyDescent="0.35">
      <c r="C872" s="112"/>
      <c r="D872" s="113"/>
      <c r="E872" s="113"/>
      <c r="F872" s="115"/>
      <c r="G872" s="115"/>
      <c r="H872" s="115"/>
      <c r="I872" s="115"/>
      <c r="J872" s="115"/>
      <c r="K872" s="115"/>
      <c r="L872" s="115"/>
      <c r="M872" s="115"/>
      <c r="N872" s="115"/>
      <c r="O872" s="115"/>
      <c r="P872" s="115"/>
      <c r="Q872" s="115"/>
      <c r="R872" s="115"/>
    </row>
    <row r="873" spans="3:18" x14ac:dyDescent="0.35">
      <c r="C873" s="112"/>
      <c r="D873" s="113"/>
      <c r="E873" s="113"/>
      <c r="F873" s="115"/>
      <c r="G873" s="115"/>
      <c r="H873" s="115"/>
      <c r="I873" s="115"/>
      <c r="J873" s="115"/>
      <c r="K873" s="115"/>
      <c r="L873" s="115"/>
      <c r="M873" s="115"/>
      <c r="N873" s="115"/>
      <c r="O873" s="115"/>
      <c r="P873" s="115"/>
      <c r="Q873" s="115"/>
      <c r="R873" s="115"/>
    </row>
    <row r="874" spans="3:18" x14ac:dyDescent="0.35">
      <c r="C874" s="112"/>
      <c r="D874" s="113"/>
      <c r="E874" s="113"/>
      <c r="F874" s="115"/>
      <c r="G874" s="115"/>
      <c r="H874" s="115"/>
      <c r="I874" s="115"/>
      <c r="J874" s="115"/>
      <c r="K874" s="115"/>
      <c r="L874" s="115"/>
      <c r="M874" s="115"/>
      <c r="N874" s="115"/>
      <c r="O874" s="115"/>
      <c r="P874" s="115"/>
      <c r="Q874" s="115"/>
      <c r="R874" s="115"/>
    </row>
    <row r="875" spans="3:18" x14ac:dyDescent="0.35">
      <c r="C875" s="112"/>
      <c r="D875" s="113"/>
      <c r="E875" s="113"/>
      <c r="F875" s="115"/>
      <c r="G875" s="115"/>
      <c r="H875" s="115"/>
      <c r="I875" s="115"/>
      <c r="J875" s="115"/>
      <c r="K875" s="115"/>
      <c r="L875" s="115"/>
      <c r="M875" s="115"/>
      <c r="N875" s="115"/>
      <c r="O875" s="115"/>
      <c r="P875" s="115"/>
      <c r="Q875" s="115"/>
      <c r="R875" s="115"/>
    </row>
    <row r="876" spans="3:18" x14ac:dyDescent="0.35">
      <c r="C876" s="112"/>
      <c r="D876" s="113"/>
      <c r="E876" s="113"/>
      <c r="F876" s="115"/>
      <c r="G876" s="115"/>
      <c r="H876" s="115"/>
      <c r="I876" s="115"/>
      <c r="J876" s="115"/>
      <c r="K876" s="115"/>
      <c r="L876" s="115"/>
      <c r="M876" s="115"/>
      <c r="N876" s="115"/>
      <c r="O876" s="115"/>
      <c r="P876" s="115"/>
      <c r="Q876" s="115"/>
      <c r="R876" s="115"/>
    </row>
    <row r="877" spans="3:18" x14ac:dyDescent="0.35">
      <c r="C877" s="112"/>
      <c r="D877" s="113"/>
      <c r="E877" s="113"/>
      <c r="F877" s="115"/>
      <c r="G877" s="115"/>
      <c r="H877" s="115"/>
      <c r="I877" s="115"/>
      <c r="J877" s="115"/>
      <c r="K877" s="115"/>
      <c r="L877" s="115"/>
      <c r="M877" s="115"/>
      <c r="N877" s="115"/>
      <c r="O877" s="115"/>
      <c r="P877" s="115"/>
      <c r="Q877" s="115"/>
      <c r="R877" s="115"/>
    </row>
    <row r="878" spans="3:18" x14ac:dyDescent="0.35">
      <c r="C878" s="112"/>
      <c r="D878" s="113"/>
      <c r="E878" s="113"/>
      <c r="F878" s="115"/>
      <c r="G878" s="115"/>
      <c r="H878" s="115"/>
      <c r="I878" s="115"/>
      <c r="J878" s="115"/>
      <c r="K878" s="115"/>
      <c r="L878" s="115"/>
      <c r="M878" s="115"/>
      <c r="N878" s="115"/>
      <c r="O878" s="115"/>
      <c r="P878" s="115"/>
      <c r="Q878" s="115"/>
      <c r="R878" s="115"/>
    </row>
    <row r="879" spans="3:18" x14ac:dyDescent="0.35">
      <c r="C879" s="112"/>
      <c r="D879" s="113"/>
      <c r="E879" s="113"/>
      <c r="F879" s="115"/>
      <c r="G879" s="115"/>
      <c r="H879" s="115"/>
      <c r="I879" s="115"/>
      <c r="J879" s="115"/>
      <c r="K879" s="115"/>
      <c r="L879" s="115"/>
      <c r="M879" s="115"/>
      <c r="N879" s="115"/>
      <c r="O879" s="115"/>
      <c r="P879" s="115"/>
      <c r="Q879" s="115"/>
      <c r="R879" s="115"/>
    </row>
    <row r="880" spans="3:18" x14ac:dyDescent="0.35">
      <c r="C880" s="112"/>
      <c r="D880" s="113"/>
      <c r="E880" s="113"/>
      <c r="F880" s="115"/>
      <c r="G880" s="115"/>
      <c r="H880" s="115"/>
      <c r="I880" s="115"/>
      <c r="J880" s="115"/>
      <c r="K880" s="115"/>
      <c r="L880" s="115"/>
      <c r="M880" s="115"/>
      <c r="N880" s="115"/>
      <c r="O880" s="115"/>
      <c r="P880" s="115"/>
      <c r="Q880" s="115"/>
      <c r="R880" s="115"/>
    </row>
    <row r="881" spans="3:18" x14ac:dyDescent="0.35">
      <c r="C881" s="112"/>
      <c r="D881" s="113"/>
      <c r="E881" s="113"/>
      <c r="F881" s="115"/>
      <c r="G881" s="115"/>
      <c r="H881" s="115"/>
      <c r="I881" s="115"/>
      <c r="J881" s="115"/>
      <c r="K881" s="115"/>
      <c r="L881" s="115"/>
      <c r="M881" s="115"/>
      <c r="N881" s="115"/>
      <c r="O881" s="115"/>
      <c r="P881" s="115"/>
      <c r="Q881" s="115"/>
      <c r="R881" s="115"/>
    </row>
    <row r="882" spans="3:18" x14ac:dyDescent="0.35">
      <c r="C882" s="112"/>
      <c r="D882" s="113"/>
      <c r="E882" s="113"/>
      <c r="F882" s="115"/>
      <c r="G882" s="115"/>
      <c r="H882" s="115"/>
      <c r="I882" s="115"/>
      <c r="J882" s="115"/>
      <c r="K882" s="115"/>
      <c r="L882" s="115"/>
      <c r="M882" s="115"/>
      <c r="N882" s="115"/>
      <c r="O882" s="115"/>
      <c r="P882" s="115"/>
      <c r="Q882" s="115"/>
      <c r="R882" s="115"/>
    </row>
    <row r="883" spans="3:18" x14ac:dyDescent="0.35">
      <c r="C883" s="112"/>
      <c r="D883" s="113"/>
      <c r="E883" s="113"/>
      <c r="F883" s="115"/>
      <c r="G883" s="115"/>
      <c r="H883" s="115"/>
      <c r="I883" s="115"/>
      <c r="J883" s="115"/>
      <c r="K883" s="115"/>
      <c r="L883" s="115"/>
      <c r="M883" s="115"/>
      <c r="N883" s="115"/>
      <c r="O883" s="115"/>
      <c r="P883" s="115"/>
      <c r="Q883" s="115"/>
      <c r="R883" s="115"/>
    </row>
    <row r="884" spans="3:18" x14ac:dyDescent="0.35">
      <c r="C884" s="112"/>
      <c r="D884" s="113"/>
      <c r="E884" s="113"/>
      <c r="F884" s="115"/>
      <c r="G884" s="115"/>
      <c r="H884" s="115"/>
      <c r="I884" s="115"/>
      <c r="J884" s="115"/>
      <c r="K884" s="115"/>
      <c r="L884" s="115"/>
      <c r="M884" s="115"/>
      <c r="N884" s="115"/>
      <c r="O884" s="115"/>
      <c r="P884" s="115"/>
      <c r="Q884" s="115"/>
      <c r="R884" s="115"/>
    </row>
    <row r="885" spans="3:18" x14ac:dyDescent="0.35">
      <c r="C885" s="112"/>
      <c r="D885" s="113"/>
      <c r="E885" s="113"/>
      <c r="F885" s="115"/>
      <c r="G885" s="115"/>
      <c r="H885" s="115"/>
      <c r="I885" s="115"/>
      <c r="J885" s="115"/>
      <c r="K885" s="115"/>
      <c r="L885" s="115"/>
      <c r="M885" s="115"/>
      <c r="N885" s="115"/>
      <c r="O885" s="115"/>
      <c r="P885" s="115"/>
      <c r="Q885" s="115"/>
      <c r="R885" s="115"/>
    </row>
    <row r="886" spans="3:18" x14ac:dyDescent="0.35">
      <c r="C886" s="112"/>
      <c r="D886" s="113"/>
      <c r="E886" s="113"/>
      <c r="F886" s="115"/>
      <c r="G886" s="115"/>
      <c r="H886" s="115"/>
      <c r="I886" s="115"/>
      <c r="J886" s="115"/>
      <c r="K886" s="115"/>
      <c r="L886" s="115"/>
      <c r="M886" s="115"/>
      <c r="N886" s="115"/>
      <c r="O886" s="115"/>
      <c r="P886" s="115"/>
      <c r="Q886" s="115"/>
      <c r="R886" s="115"/>
    </row>
    <row r="887" spans="3:18" x14ac:dyDescent="0.35">
      <c r="C887" s="112"/>
      <c r="D887" s="113"/>
      <c r="E887" s="113"/>
      <c r="F887" s="115"/>
      <c r="G887" s="115"/>
      <c r="H887" s="115"/>
      <c r="I887" s="115"/>
      <c r="J887" s="115"/>
      <c r="K887" s="115"/>
      <c r="L887" s="115"/>
      <c r="M887" s="115"/>
      <c r="N887" s="115"/>
      <c r="O887" s="115"/>
      <c r="P887" s="115"/>
      <c r="Q887" s="115"/>
      <c r="R887" s="115"/>
    </row>
    <row r="888" spans="3:18" x14ac:dyDescent="0.35">
      <c r="C888" s="112"/>
      <c r="D888" s="113"/>
      <c r="E888" s="113"/>
      <c r="F888" s="115"/>
      <c r="G888" s="115"/>
      <c r="H888" s="115"/>
      <c r="I888" s="115"/>
      <c r="J888" s="115"/>
      <c r="K888" s="115"/>
      <c r="L888" s="115"/>
      <c r="M888" s="115"/>
      <c r="N888" s="115"/>
      <c r="O888" s="115"/>
      <c r="P888" s="115"/>
      <c r="Q888" s="115"/>
      <c r="R888" s="115"/>
    </row>
    <row r="889" spans="3:18" x14ac:dyDescent="0.35">
      <c r="C889" s="112"/>
      <c r="D889" s="113"/>
      <c r="E889" s="113"/>
      <c r="F889" s="115"/>
      <c r="G889" s="115"/>
      <c r="H889" s="115"/>
      <c r="I889" s="115"/>
      <c r="J889" s="115"/>
      <c r="K889" s="115"/>
      <c r="L889" s="115"/>
      <c r="M889" s="115"/>
      <c r="N889" s="115"/>
      <c r="O889" s="115"/>
      <c r="P889" s="115"/>
      <c r="Q889" s="115"/>
      <c r="R889" s="115"/>
    </row>
    <row r="890" spans="3:18" x14ac:dyDescent="0.35">
      <c r="C890" s="112"/>
      <c r="D890" s="113"/>
      <c r="E890" s="113"/>
      <c r="F890" s="115"/>
      <c r="G890" s="115"/>
      <c r="H890" s="115"/>
      <c r="I890" s="115"/>
      <c r="J890" s="115"/>
      <c r="K890" s="115"/>
      <c r="L890" s="115"/>
      <c r="M890" s="115"/>
      <c r="N890" s="115"/>
      <c r="O890" s="115"/>
      <c r="P890" s="115"/>
      <c r="Q890" s="115"/>
      <c r="R890" s="115"/>
    </row>
    <row r="891" spans="3:18" x14ac:dyDescent="0.35">
      <c r="C891" s="112"/>
      <c r="D891" s="113"/>
      <c r="E891" s="113"/>
      <c r="F891" s="115"/>
      <c r="G891" s="115"/>
      <c r="H891" s="115"/>
      <c r="I891" s="115"/>
      <c r="J891" s="115"/>
      <c r="K891" s="115"/>
      <c r="L891" s="115"/>
      <c r="M891" s="115"/>
      <c r="N891" s="115"/>
      <c r="O891" s="115"/>
      <c r="P891" s="115"/>
      <c r="Q891" s="115"/>
      <c r="R891" s="115"/>
    </row>
    <row r="892" spans="3:18" x14ac:dyDescent="0.35">
      <c r="C892" s="112"/>
      <c r="D892" s="113"/>
      <c r="E892" s="113"/>
      <c r="F892" s="115"/>
      <c r="G892" s="115"/>
      <c r="H892" s="115"/>
      <c r="I892" s="115"/>
      <c r="J892" s="115"/>
      <c r="K892" s="115"/>
      <c r="L892" s="115"/>
      <c r="M892" s="115"/>
      <c r="N892" s="115"/>
      <c r="O892" s="115"/>
      <c r="P892" s="115"/>
      <c r="Q892" s="115"/>
      <c r="R892" s="115"/>
    </row>
    <row r="893" spans="3:18" x14ac:dyDescent="0.35">
      <c r="C893" s="112"/>
      <c r="D893" s="113"/>
      <c r="E893" s="113"/>
      <c r="F893" s="115"/>
      <c r="G893" s="115"/>
      <c r="H893" s="115"/>
      <c r="I893" s="115"/>
      <c r="J893" s="115"/>
      <c r="K893" s="115"/>
      <c r="L893" s="115"/>
      <c r="M893" s="115"/>
      <c r="N893" s="115"/>
      <c r="O893" s="115"/>
      <c r="P893" s="115"/>
      <c r="Q893" s="115"/>
      <c r="R893" s="115"/>
    </row>
    <row r="894" spans="3:18" x14ac:dyDescent="0.35">
      <c r="C894" s="112"/>
      <c r="D894" s="113"/>
      <c r="E894" s="113"/>
      <c r="F894" s="115"/>
      <c r="G894" s="115"/>
      <c r="H894" s="115"/>
      <c r="I894" s="115"/>
      <c r="J894" s="115"/>
      <c r="K894" s="115"/>
      <c r="L894" s="115"/>
      <c r="M894" s="115"/>
      <c r="N894" s="115"/>
      <c r="O894" s="115"/>
      <c r="P894" s="115"/>
      <c r="Q894" s="115"/>
      <c r="R894" s="115"/>
    </row>
    <row r="895" spans="3:18" x14ac:dyDescent="0.35">
      <c r="C895" s="112"/>
      <c r="D895" s="113"/>
      <c r="E895" s="113"/>
      <c r="F895" s="115"/>
      <c r="G895" s="115"/>
      <c r="H895" s="115"/>
      <c r="I895" s="115"/>
      <c r="J895" s="115"/>
      <c r="K895" s="115"/>
      <c r="L895" s="115"/>
      <c r="M895" s="115"/>
      <c r="N895" s="115"/>
      <c r="O895" s="115"/>
      <c r="P895" s="115"/>
      <c r="Q895" s="115"/>
      <c r="R895" s="115"/>
    </row>
    <row r="896" spans="3:18" x14ac:dyDescent="0.35">
      <c r="C896" s="112"/>
      <c r="D896" s="113"/>
      <c r="E896" s="113"/>
      <c r="F896" s="115"/>
      <c r="G896" s="115"/>
      <c r="H896" s="115"/>
      <c r="I896" s="115"/>
      <c r="J896" s="115"/>
      <c r="K896" s="115"/>
      <c r="L896" s="115"/>
      <c r="M896" s="115"/>
      <c r="N896" s="115"/>
      <c r="O896" s="115"/>
      <c r="P896" s="115"/>
      <c r="Q896" s="115"/>
      <c r="R896" s="115"/>
    </row>
    <row r="897" spans="3:18" x14ac:dyDescent="0.35">
      <c r="C897" s="112"/>
      <c r="D897" s="113"/>
      <c r="E897" s="113"/>
      <c r="F897" s="115"/>
      <c r="G897" s="115"/>
      <c r="H897" s="115"/>
      <c r="I897" s="115"/>
      <c r="J897" s="115"/>
      <c r="K897" s="115"/>
      <c r="L897" s="115"/>
      <c r="M897" s="115"/>
      <c r="N897" s="115"/>
      <c r="O897" s="115"/>
      <c r="P897" s="115"/>
      <c r="Q897" s="115"/>
      <c r="R897" s="115"/>
    </row>
    <row r="898" spans="3:18" x14ac:dyDescent="0.35">
      <c r="C898" s="112"/>
      <c r="D898" s="113"/>
      <c r="E898" s="113"/>
      <c r="F898" s="115"/>
      <c r="G898" s="115"/>
      <c r="H898" s="115"/>
      <c r="I898" s="115"/>
      <c r="J898" s="115"/>
      <c r="K898" s="115"/>
      <c r="L898" s="115"/>
      <c r="M898" s="115"/>
      <c r="N898" s="115"/>
      <c r="O898" s="115"/>
      <c r="P898" s="115"/>
      <c r="Q898" s="115"/>
      <c r="R898" s="115"/>
    </row>
    <row r="899" spans="3:18" x14ac:dyDescent="0.35">
      <c r="C899" s="112"/>
      <c r="D899" s="113"/>
      <c r="E899" s="113"/>
      <c r="F899" s="115"/>
      <c r="G899" s="115"/>
      <c r="H899" s="115"/>
      <c r="I899" s="115"/>
      <c r="J899" s="115"/>
      <c r="K899" s="115"/>
      <c r="L899" s="115"/>
      <c r="M899" s="115"/>
      <c r="N899" s="115"/>
      <c r="O899" s="115"/>
      <c r="P899" s="115"/>
      <c r="Q899" s="115"/>
      <c r="R899" s="115"/>
    </row>
    <row r="900" spans="3:18" x14ac:dyDescent="0.35">
      <c r="C900" s="112"/>
      <c r="D900" s="113"/>
      <c r="E900" s="113"/>
      <c r="F900" s="115"/>
      <c r="G900" s="115"/>
      <c r="H900" s="115"/>
      <c r="I900" s="115"/>
      <c r="J900" s="115"/>
      <c r="K900" s="115"/>
      <c r="L900" s="115"/>
      <c r="M900" s="115"/>
      <c r="N900" s="115"/>
      <c r="O900" s="115"/>
      <c r="P900" s="115"/>
      <c r="Q900" s="115"/>
      <c r="R900" s="115"/>
    </row>
    <row r="901" spans="3:18" x14ac:dyDescent="0.35">
      <c r="C901" s="112"/>
      <c r="D901" s="113"/>
      <c r="E901" s="113"/>
      <c r="F901" s="115"/>
      <c r="G901" s="115"/>
      <c r="H901" s="115"/>
      <c r="I901" s="115"/>
      <c r="J901" s="115"/>
      <c r="K901" s="115"/>
      <c r="L901" s="115"/>
      <c r="M901" s="115"/>
      <c r="N901" s="115"/>
      <c r="O901" s="115"/>
      <c r="P901" s="115"/>
      <c r="Q901" s="115"/>
      <c r="R901" s="115"/>
    </row>
    <row r="902" spans="3:18" x14ac:dyDescent="0.35">
      <c r="C902" s="112"/>
      <c r="D902" s="113"/>
      <c r="E902" s="113"/>
      <c r="F902" s="115"/>
      <c r="G902" s="115"/>
      <c r="H902" s="115"/>
      <c r="I902" s="115"/>
      <c r="J902" s="115"/>
      <c r="K902" s="115"/>
      <c r="L902" s="115"/>
      <c r="M902" s="115"/>
      <c r="N902" s="115"/>
      <c r="O902" s="115"/>
      <c r="P902" s="115"/>
      <c r="Q902" s="115"/>
      <c r="R902" s="115"/>
    </row>
    <row r="903" spans="3:18" x14ac:dyDescent="0.35">
      <c r="C903" s="112"/>
      <c r="D903" s="113"/>
      <c r="E903" s="113"/>
      <c r="F903" s="115"/>
      <c r="G903" s="115"/>
      <c r="H903" s="115"/>
      <c r="I903" s="115"/>
      <c r="J903" s="115"/>
      <c r="K903" s="115"/>
      <c r="L903" s="115"/>
      <c r="M903" s="115"/>
      <c r="N903" s="115"/>
      <c r="O903" s="115"/>
      <c r="P903" s="115"/>
      <c r="Q903" s="115"/>
      <c r="R903" s="115"/>
    </row>
    <row r="904" spans="3:18" x14ac:dyDescent="0.35">
      <c r="C904" s="112"/>
      <c r="D904" s="113"/>
      <c r="E904" s="113"/>
      <c r="F904" s="115"/>
      <c r="G904" s="115"/>
      <c r="H904" s="115"/>
      <c r="I904" s="115"/>
      <c r="J904" s="115"/>
      <c r="K904" s="115"/>
      <c r="L904" s="115"/>
      <c r="M904" s="115"/>
      <c r="N904" s="115"/>
      <c r="O904" s="115"/>
      <c r="P904" s="115"/>
      <c r="Q904" s="115"/>
      <c r="R904" s="115"/>
    </row>
    <row r="905" spans="3:18" x14ac:dyDescent="0.35">
      <c r="C905" s="112"/>
      <c r="D905" s="113"/>
      <c r="E905" s="113"/>
      <c r="F905" s="115"/>
      <c r="G905" s="115"/>
      <c r="H905" s="115"/>
      <c r="I905" s="115"/>
      <c r="J905" s="115"/>
      <c r="K905" s="115"/>
      <c r="L905" s="115"/>
      <c r="M905" s="115"/>
      <c r="N905" s="115"/>
      <c r="O905" s="115"/>
      <c r="P905" s="115"/>
      <c r="Q905" s="115"/>
      <c r="R905" s="115"/>
    </row>
    <row r="906" spans="3:18" x14ac:dyDescent="0.35">
      <c r="C906" s="112"/>
      <c r="D906" s="113"/>
      <c r="E906" s="113"/>
      <c r="F906" s="115"/>
      <c r="G906" s="115"/>
      <c r="H906" s="115"/>
      <c r="I906" s="115"/>
      <c r="J906" s="115"/>
      <c r="K906" s="115"/>
      <c r="L906" s="115"/>
      <c r="M906" s="115"/>
      <c r="N906" s="115"/>
      <c r="O906" s="115"/>
      <c r="P906" s="115"/>
      <c r="Q906" s="115"/>
      <c r="R906" s="115"/>
    </row>
    <row r="907" spans="3:18" x14ac:dyDescent="0.35">
      <c r="C907" s="112"/>
      <c r="D907" s="113"/>
      <c r="E907" s="113"/>
      <c r="F907" s="115"/>
      <c r="G907" s="115"/>
      <c r="H907" s="115"/>
      <c r="I907" s="115"/>
      <c r="J907" s="115"/>
      <c r="K907" s="115"/>
      <c r="L907" s="115"/>
      <c r="M907" s="115"/>
      <c r="N907" s="115"/>
      <c r="O907" s="115"/>
      <c r="P907" s="115"/>
      <c r="Q907" s="115"/>
      <c r="R907" s="115"/>
    </row>
    <row r="908" spans="3:18" x14ac:dyDescent="0.35">
      <c r="C908" s="112"/>
      <c r="D908" s="113"/>
      <c r="E908" s="113"/>
      <c r="F908" s="115"/>
      <c r="G908" s="115"/>
      <c r="H908" s="115"/>
      <c r="I908" s="115"/>
      <c r="J908" s="115"/>
      <c r="K908" s="115"/>
      <c r="L908" s="115"/>
      <c r="M908" s="115"/>
      <c r="N908" s="115"/>
      <c r="O908" s="115"/>
      <c r="P908" s="115"/>
      <c r="Q908" s="115"/>
      <c r="R908" s="115"/>
    </row>
    <row r="909" spans="3:18" x14ac:dyDescent="0.35">
      <c r="C909" s="112"/>
      <c r="D909" s="113"/>
      <c r="E909" s="113"/>
      <c r="F909" s="115"/>
      <c r="G909" s="115"/>
      <c r="H909" s="115"/>
      <c r="I909" s="115"/>
      <c r="J909" s="115"/>
      <c r="K909" s="115"/>
      <c r="L909" s="115"/>
      <c r="M909" s="115"/>
      <c r="N909" s="115"/>
      <c r="O909" s="115"/>
      <c r="P909" s="115"/>
      <c r="Q909" s="115"/>
      <c r="R909" s="115"/>
    </row>
    <row r="910" spans="3:18" x14ac:dyDescent="0.35">
      <c r="C910" s="112"/>
      <c r="D910" s="113"/>
      <c r="E910" s="113"/>
      <c r="F910" s="115"/>
      <c r="G910" s="115"/>
      <c r="H910" s="115"/>
      <c r="I910" s="115"/>
      <c r="J910" s="115"/>
      <c r="K910" s="115"/>
      <c r="L910" s="115"/>
      <c r="M910" s="115"/>
      <c r="N910" s="115"/>
      <c r="O910" s="115"/>
      <c r="P910" s="115"/>
      <c r="Q910" s="115"/>
      <c r="R910" s="115"/>
    </row>
    <row r="911" spans="3:18" x14ac:dyDescent="0.35">
      <c r="C911" s="112"/>
      <c r="D911" s="113"/>
      <c r="E911" s="113"/>
      <c r="F911" s="115"/>
      <c r="G911" s="115"/>
      <c r="H911" s="115"/>
      <c r="I911" s="115"/>
      <c r="J911" s="115"/>
      <c r="K911" s="115"/>
      <c r="L911" s="115"/>
      <c r="M911" s="115"/>
      <c r="N911" s="115"/>
      <c r="O911" s="115"/>
      <c r="P911" s="115"/>
      <c r="Q911" s="115"/>
      <c r="R911" s="115"/>
    </row>
    <row r="912" spans="3:18" x14ac:dyDescent="0.35">
      <c r="C912" s="112"/>
      <c r="D912" s="113"/>
      <c r="E912" s="113"/>
      <c r="F912" s="115"/>
      <c r="G912" s="115"/>
      <c r="H912" s="115"/>
      <c r="I912" s="115"/>
      <c r="J912" s="115"/>
      <c r="K912" s="115"/>
      <c r="L912" s="115"/>
      <c r="M912" s="115"/>
      <c r="N912" s="115"/>
      <c r="O912" s="115"/>
      <c r="P912" s="115"/>
      <c r="Q912" s="115"/>
      <c r="R912" s="115"/>
    </row>
    <row r="913" spans="3:18" x14ac:dyDescent="0.35">
      <c r="C913" s="112"/>
      <c r="D913" s="113"/>
      <c r="E913" s="113"/>
      <c r="F913" s="115"/>
      <c r="G913" s="115"/>
      <c r="H913" s="115"/>
      <c r="I913" s="115"/>
      <c r="J913" s="115"/>
      <c r="K913" s="115"/>
      <c r="L913" s="115"/>
      <c r="M913" s="115"/>
      <c r="N913" s="115"/>
      <c r="O913" s="115"/>
      <c r="P913" s="115"/>
      <c r="Q913" s="115"/>
      <c r="R913" s="115"/>
    </row>
    <row r="914" spans="3:18" x14ac:dyDescent="0.35">
      <c r="C914" s="112"/>
      <c r="D914" s="113"/>
      <c r="E914" s="113"/>
      <c r="F914" s="115"/>
      <c r="G914" s="115"/>
      <c r="H914" s="115"/>
      <c r="I914" s="115"/>
      <c r="J914" s="115"/>
      <c r="K914" s="115"/>
      <c r="L914" s="115"/>
      <c r="M914" s="115"/>
      <c r="N914" s="115"/>
      <c r="O914" s="115"/>
      <c r="P914" s="115"/>
      <c r="Q914" s="115"/>
      <c r="R914" s="115"/>
    </row>
    <row r="915" spans="3:18" x14ac:dyDescent="0.35">
      <c r="C915" s="112"/>
      <c r="D915" s="113"/>
      <c r="E915" s="113"/>
      <c r="F915" s="115"/>
      <c r="G915" s="115"/>
      <c r="H915" s="115"/>
      <c r="I915" s="115"/>
      <c r="J915" s="115"/>
      <c r="K915" s="115"/>
      <c r="L915" s="115"/>
      <c r="M915" s="115"/>
      <c r="N915" s="115"/>
      <c r="O915" s="115"/>
      <c r="P915" s="115"/>
      <c r="Q915" s="115"/>
      <c r="R915" s="115"/>
    </row>
    <row r="916" spans="3:18" x14ac:dyDescent="0.35">
      <c r="C916" s="112"/>
      <c r="D916" s="113"/>
      <c r="E916" s="113"/>
      <c r="F916" s="115"/>
      <c r="G916" s="115"/>
      <c r="H916" s="115"/>
      <c r="I916" s="115"/>
      <c r="J916" s="115"/>
      <c r="K916" s="115"/>
      <c r="L916" s="115"/>
      <c r="M916" s="115"/>
      <c r="N916" s="115"/>
      <c r="O916" s="115"/>
      <c r="P916" s="115"/>
      <c r="Q916" s="115"/>
      <c r="R916" s="115"/>
    </row>
    <row r="917" spans="3:18" x14ac:dyDescent="0.35">
      <c r="C917" s="112"/>
      <c r="D917" s="113"/>
      <c r="E917" s="113"/>
      <c r="F917" s="115"/>
      <c r="G917" s="115"/>
      <c r="H917" s="115"/>
      <c r="I917" s="115"/>
      <c r="J917" s="115"/>
      <c r="K917" s="115"/>
      <c r="L917" s="115"/>
      <c r="M917" s="115"/>
      <c r="N917" s="115"/>
      <c r="O917" s="115"/>
      <c r="P917" s="115"/>
      <c r="Q917" s="115"/>
      <c r="R917" s="115"/>
    </row>
    <row r="918" spans="3:18" x14ac:dyDescent="0.35">
      <c r="C918" s="112"/>
      <c r="D918" s="113"/>
      <c r="E918" s="113"/>
      <c r="F918" s="115"/>
      <c r="G918" s="115"/>
      <c r="H918" s="115"/>
      <c r="I918" s="115"/>
      <c r="J918" s="115"/>
      <c r="K918" s="115"/>
      <c r="L918" s="115"/>
      <c r="M918" s="115"/>
      <c r="N918" s="115"/>
      <c r="O918" s="115"/>
      <c r="P918" s="115"/>
      <c r="Q918" s="115"/>
      <c r="R918" s="115"/>
    </row>
    <row r="919" spans="3:18" x14ac:dyDescent="0.35">
      <c r="C919" s="112"/>
      <c r="D919" s="113"/>
      <c r="E919" s="113"/>
      <c r="F919" s="115"/>
      <c r="G919" s="115"/>
      <c r="H919" s="115"/>
      <c r="I919" s="115"/>
      <c r="J919" s="115"/>
      <c r="K919" s="115"/>
      <c r="L919" s="115"/>
      <c r="M919" s="115"/>
      <c r="N919" s="115"/>
      <c r="O919" s="115"/>
      <c r="P919" s="115"/>
      <c r="Q919" s="115"/>
      <c r="R919" s="115"/>
    </row>
    <row r="920" spans="3:18" x14ac:dyDescent="0.35">
      <c r="C920" s="112"/>
      <c r="D920" s="113"/>
      <c r="E920" s="113"/>
      <c r="F920" s="115"/>
      <c r="G920" s="115"/>
      <c r="H920" s="115"/>
      <c r="I920" s="115"/>
      <c r="J920" s="115"/>
      <c r="K920" s="115"/>
      <c r="L920" s="115"/>
      <c r="M920" s="115"/>
      <c r="N920" s="115"/>
      <c r="O920" s="115"/>
      <c r="P920" s="115"/>
      <c r="Q920" s="115"/>
      <c r="R920" s="115"/>
    </row>
    <row r="921" spans="3:18" x14ac:dyDescent="0.35">
      <c r="C921" s="112"/>
      <c r="D921" s="113"/>
      <c r="E921" s="113"/>
      <c r="F921" s="115"/>
      <c r="G921" s="115"/>
      <c r="H921" s="115"/>
      <c r="I921" s="115"/>
      <c r="J921" s="115"/>
      <c r="K921" s="115"/>
      <c r="L921" s="115"/>
      <c r="M921" s="115"/>
      <c r="N921" s="115"/>
      <c r="O921" s="115"/>
      <c r="P921" s="115"/>
      <c r="Q921" s="115"/>
      <c r="R921" s="115"/>
    </row>
    <row r="922" spans="3:18" x14ac:dyDescent="0.35">
      <c r="C922" s="112"/>
      <c r="D922" s="113"/>
      <c r="E922" s="113"/>
      <c r="F922" s="115"/>
      <c r="G922" s="115"/>
      <c r="H922" s="115"/>
      <c r="I922" s="115"/>
      <c r="J922" s="115"/>
      <c r="K922" s="115"/>
      <c r="L922" s="115"/>
      <c r="M922" s="115"/>
      <c r="N922" s="115"/>
      <c r="O922" s="115"/>
      <c r="P922" s="115"/>
      <c r="Q922" s="115"/>
      <c r="R922" s="115"/>
    </row>
    <row r="923" spans="3:18" x14ac:dyDescent="0.35">
      <c r="C923" s="112"/>
      <c r="D923" s="113"/>
      <c r="E923" s="113"/>
      <c r="F923" s="115"/>
      <c r="G923" s="115"/>
      <c r="H923" s="115"/>
      <c r="I923" s="115"/>
      <c r="J923" s="115"/>
      <c r="K923" s="115"/>
      <c r="L923" s="115"/>
      <c r="M923" s="115"/>
      <c r="N923" s="115"/>
      <c r="O923" s="115"/>
      <c r="P923" s="115"/>
      <c r="Q923" s="115"/>
      <c r="R923" s="115"/>
    </row>
    <row r="924" spans="3:18" x14ac:dyDescent="0.35">
      <c r="C924" s="112"/>
      <c r="D924" s="113"/>
      <c r="E924" s="113"/>
      <c r="F924" s="115"/>
      <c r="G924" s="115"/>
      <c r="H924" s="115"/>
      <c r="I924" s="115"/>
      <c r="J924" s="115"/>
      <c r="K924" s="115"/>
      <c r="L924" s="115"/>
      <c r="M924" s="115"/>
      <c r="N924" s="115"/>
      <c r="O924" s="115"/>
      <c r="P924" s="115"/>
      <c r="Q924" s="115"/>
      <c r="R924" s="115"/>
    </row>
    <row r="925" spans="3:18" x14ac:dyDescent="0.35">
      <c r="C925" s="112"/>
      <c r="D925" s="113"/>
      <c r="E925" s="113"/>
      <c r="F925" s="115"/>
      <c r="G925" s="115"/>
      <c r="H925" s="115"/>
      <c r="I925" s="115"/>
      <c r="J925" s="115"/>
      <c r="K925" s="115"/>
      <c r="L925" s="115"/>
      <c r="M925" s="115"/>
      <c r="N925" s="115"/>
      <c r="O925" s="115"/>
      <c r="P925" s="115"/>
      <c r="Q925" s="115"/>
      <c r="R925" s="115"/>
    </row>
    <row r="926" spans="3:18" x14ac:dyDescent="0.35">
      <c r="C926" s="112"/>
      <c r="D926" s="113"/>
      <c r="E926" s="113"/>
      <c r="F926" s="115"/>
      <c r="G926" s="115"/>
      <c r="H926" s="115"/>
      <c r="I926" s="115"/>
      <c r="J926" s="115"/>
      <c r="K926" s="115"/>
      <c r="L926" s="115"/>
      <c r="M926" s="115"/>
      <c r="N926" s="115"/>
      <c r="O926" s="115"/>
      <c r="P926" s="115"/>
      <c r="Q926" s="115"/>
      <c r="R926" s="115"/>
    </row>
    <row r="927" spans="3:18" x14ac:dyDescent="0.35">
      <c r="C927" s="112"/>
      <c r="D927" s="113"/>
      <c r="E927" s="113"/>
      <c r="F927" s="115"/>
      <c r="G927" s="115"/>
      <c r="H927" s="115"/>
      <c r="I927" s="115"/>
      <c r="J927" s="115"/>
      <c r="K927" s="115"/>
      <c r="L927" s="115"/>
      <c r="M927" s="115"/>
      <c r="N927" s="115"/>
      <c r="O927" s="115"/>
      <c r="P927" s="115"/>
      <c r="Q927" s="115"/>
      <c r="R927" s="115"/>
    </row>
    <row r="928" spans="3:18" x14ac:dyDescent="0.35">
      <c r="C928" s="112"/>
      <c r="D928" s="113"/>
      <c r="E928" s="113"/>
      <c r="F928" s="115"/>
      <c r="G928" s="115"/>
      <c r="H928" s="115"/>
      <c r="I928" s="115"/>
      <c r="J928" s="115"/>
      <c r="K928" s="115"/>
      <c r="L928" s="115"/>
      <c r="M928" s="115"/>
      <c r="N928" s="115"/>
      <c r="O928" s="115"/>
      <c r="P928" s="115"/>
      <c r="Q928" s="115"/>
      <c r="R928" s="115"/>
    </row>
    <row r="929" spans="3:18" x14ac:dyDescent="0.35">
      <c r="C929" s="112"/>
      <c r="D929" s="113"/>
      <c r="E929" s="113"/>
      <c r="F929" s="115"/>
      <c r="G929" s="115"/>
      <c r="H929" s="115"/>
      <c r="I929" s="115"/>
      <c r="J929" s="115"/>
      <c r="K929" s="115"/>
      <c r="L929" s="115"/>
      <c r="M929" s="115"/>
      <c r="N929" s="115"/>
      <c r="O929" s="115"/>
      <c r="P929" s="115"/>
      <c r="Q929" s="115"/>
      <c r="R929" s="115"/>
    </row>
    <row r="930" spans="3:18" x14ac:dyDescent="0.35">
      <c r="C930" s="112"/>
      <c r="D930" s="113"/>
      <c r="E930" s="113"/>
      <c r="F930" s="115"/>
      <c r="G930" s="115"/>
      <c r="H930" s="115"/>
      <c r="I930" s="115"/>
      <c r="J930" s="115"/>
      <c r="K930" s="115"/>
      <c r="L930" s="115"/>
      <c r="M930" s="115"/>
      <c r="N930" s="115"/>
      <c r="O930" s="115"/>
      <c r="P930" s="115"/>
      <c r="Q930" s="115"/>
      <c r="R930" s="115"/>
    </row>
    <row r="931" spans="3:18" x14ac:dyDescent="0.35">
      <c r="C931" s="112"/>
      <c r="D931" s="113"/>
      <c r="E931" s="113"/>
      <c r="F931" s="115"/>
      <c r="G931" s="115"/>
      <c r="H931" s="115"/>
      <c r="I931" s="115"/>
      <c r="J931" s="115"/>
      <c r="K931" s="115"/>
      <c r="L931" s="115"/>
      <c r="M931" s="115"/>
      <c r="N931" s="115"/>
      <c r="O931" s="115"/>
      <c r="P931" s="115"/>
      <c r="Q931" s="115"/>
      <c r="R931" s="115"/>
    </row>
    <row r="932" spans="3:18" x14ac:dyDescent="0.35">
      <c r="C932" s="112"/>
      <c r="D932" s="113"/>
      <c r="E932" s="113"/>
      <c r="F932" s="115"/>
      <c r="G932" s="115"/>
      <c r="H932" s="115"/>
      <c r="I932" s="115"/>
      <c r="J932" s="115"/>
      <c r="K932" s="115"/>
      <c r="L932" s="115"/>
      <c r="M932" s="115"/>
      <c r="N932" s="115"/>
      <c r="O932" s="115"/>
      <c r="P932" s="115"/>
      <c r="Q932" s="115"/>
      <c r="R932" s="115"/>
    </row>
    <row r="933" spans="3:18" x14ac:dyDescent="0.35">
      <c r="C933" s="112"/>
      <c r="D933" s="113"/>
      <c r="E933" s="113"/>
      <c r="F933" s="115"/>
      <c r="G933" s="115"/>
      <c r="H933" s="115"/>
      <c r="I933" s="115"/>
      <c r="J933" s="115"/>
      <c r="K933" s="115"/>
      <c r="L933" s="115"/>
      <c r="M933" s="115"/>
      <c r="N933" s="115"/>
      <c r="O933" s="115"/>
      <c r="P933" s="115"/>
      <c r="Q933" s="115"/>
      <c r="R933" s="115"/>
    </row>
    <row r="934" spans="3:18" x14ac:dyDescent="0.35">
      <c r="C934" s="112"/>
      <c r="D934" s="113"/>
      <c r="E934" s="113"/>
      <c r="F934" s="115"/>
      <c r="G934" s="115"/>
      <c r="H934" s="115"/>
      <c r="I934" s="115"/>
      <c r="J934" s="115"/>
      <c r="K934" s="115"/>
      <c r="L934" s="115"/>
      <c r="M934" s="115"/>
      <c r="N934" s="115"/>
      <c r="O934" s="115"/>
      <c r="P934" s="115"/>
      <c r="Q934" s="115"/>
      <c r="R934" s="115"/>
    </row>
    <row r="935" spans="3:18" x14ac:dyDescent="0.35">
      <c r="C935" s="112"/>
      <c r="D935" s="113"/>
      <c r="E935" s="113"/>
      <c r="F935" s="115"/>
      <c r="G935" s="115"/>
      <c r="H935" s="115"/>
      <c r="I935" s="115"/>
      <c r="J935" s="115"/>
      <c r="K935" s="115"/>
      <c r="L935" s="115"/>
      <c r="M935" s="115"/>
      <c r="N935" s="115"/>
      <c r="O935" s="115"/>
      <c r="P935" s="115"/>
      <c r="Q935" s="115"/>
      <c r="R935" s="115"/>
    </row>
    <row r="936" spans="3:18" x14ac:dyDescent="0.35">
      <c r="C936" s="112"/>
      <c r="D936" s="113"/>
      <c r="E936" s="113"/>
      <c r="F936" s="115"/>
      <c r="G936" s="115"/>
      <c r="H936" s="115"/>
      <c r="I936" s="115"/>
      <c r="J936" s="115"/>
      <c r="K936" s="115"/>
      <c r="L936" s="115"/>
      <c r="M936" s="115"/>
      <c r="N936" s="115"/>
      <c r="O936" s="115"/>
      <c r="P936" s="115"/>
      <c r="Q936" s="115"/>
      <c r="R936" s="115"/>
    </row>
    <row r="937" spans="3:18" x14ac:dyDescent="0.35">
      <c r="C937" s="112"/>
      <c r="D937" s="113"/>
      <c r="E937" s="113"/>
      <c r="F937" s="115"/>
      <c r="G937" s="115"/>
      <c r="H937" s="115"/>
      <c r="I937" s="115"/>
      <c r="J937" s="115"/>
      <c r="K937" s="115"/>
      <c r="L937" s="115"/>
      <c r="M937" s="115"/>
      <c r="N937" s="115"/>
      <c r="O937" s="115"/>
      <c r="P937" s="115"/>
      <c r="Q937" s="115"/>
      <c r="R937" s="115"/>
    </row>
    <row r="938" spans="3:18" x14ac:dyDescent="0.35">
      <c r="C938" s="112"/>
      <c r="D938" s="113"/>
      <c r="E938" s="113"/>
      <c r="F938" s="115"/>
      <c r="G938" s="115"/>
      <c r="H938" s="115"/>
      <c r="I938" s="115"/>
      <c r="J938" s="115"/>
      <c r="K938" s="115"/>
      <c r="L938" s="115"/>
      <c r="M938" s="115"/>
      <c r="N938" s="115"/>
      <c r="O938" s="115"/>
      <c r="P938" s="115"/>
      <c r="Q938" s="115"/>
      <c r="R938" s="115"/>
    </row>
    <row r="939" spans="3:18" x14ac:dyDescent="0.35">
      <c r="C939" s="112"/>
      <c r="D939" s="113"/>
      <c r="E939" s="113"/>
      <c r="F939" s="115"/>
      <c r="G939" s="115"/>
      <c r="H939" s="115"/>
      <c r="I939" s="115"/>
      <c r="J939" s="115"/>
      <c r="K939" s="115"/>
      <c r="L939" s="115"/>
      <c r="M939" s="115"/>
      <c r="N939" s="115"/>
      <c r="O939" s="115"/>
      <c r="P939" s="115"/>
      <c r="Q939" s="115"/>
      <c r="R939" s="115"/>
    </row>
    <row r="940" spans="3:18" x14ac:dyDescent="0.35">
      <c r="C940" s="112"/>
      <c r="D940" s="113"/>
      <c r="E940" s="113"/>
      <c r="F940" s="115"/>
      <c r="G940" s="115"/>
      <c r="H940" s="115"/>
      <c r="I940" s="115"/>
      <c r="J940" s="115"/>
      <c r="K940" s="115"/>
      <c r="L940" s="115"/>
      <c r="M940" s="115"/>
      <c r="N940" s="115"/>
      <c r="O940" s="115"/>
      <c r="P940" s="115"/>
      <c r="Q940" s="115"/>
      <c r="R940" s="115"/>
    </row>
    <row r="941" spans="3:18" x14ac:dyDescent="0.35">
      <c r="C941" s="112"/>
      <c r="D941" s="113"/>
      <c r="E941" s="113"/>
      <c r="F941" s="115"/>
      <c r="G941" s="115"/>
      <c r="H941" s="115"/>
      <c r="I941" s="115"/>
      <c r="J941" s="115"/>
      <c r="K941" s="115"/>
      <c r="L941" s="115"/>
      <c r="M941" s="115"/>
      <c r="N941" s="115"/>
      <c r="O941" s="115"/>
      <c r="P941" s="115"/>
      <c r="Q941" s="115"/>
      <c r="R941" s="115"/>
    </row>
    <row r="942" spans="3:18" x14ac:dyDescent="0.35">
      <c r="C942" s="112"/>
      <c r="D942" s="113"/>
      <c r="E942" s="113"/>
      <c r="F942" s="115"/>
      <c r="G942" s="115"/>
      <c r="H942" s="115"/>
      <c r="I942" s="115"/>
      <c r="J942" s="115"/>
      <c r="K942" s="115"/>
      <c r="L942" s="115"/>
      <c r="M942" s="115"/>
      <c r="N942" s="115"/>
      <c r="O942" s="115"/>
      <c r="P942" s="115"/>
      <c r="Q942" s="115"/>
      <c r="R942" s="115"/>
    </row>
    <row r="943" spans="3:18" x14ac:dyDescent="0.35">
      <c r="C943" s="112"/>
      <c r="D943" s="113"/>
      <c r="E943" s="113"/>
      <c r="F943" s="115"/>
      <c r="G943" s="115"/>
      <c r="H943" s="115"/>
      <c r="I943" s="115"/>
      <c r="J943" s="115"/>
      <c r="K943" s="115"/>
      <c r="L943" s="115"/>
      <c r="M943" s="115"/>
      <c r="N943" s="115"/>
      <c r="O943" s="115"/>
      <c r="P943" s="115"/>
      <c r="Q943" s="115"/>
      <c r="R943" s="115"/>
    </row>
    <row r="944" spans="3:18" x14ac:dyDescent="0.35">
      <c r="C944" s="112"/>
      <c r="D944" s="113"/>
      <c r="E944" s="113"/>
      <c r="F944" s="115"/>
      <c r="G944" s="115"/>
      <c r="H944" s="115"/>
      <c r="I944" s="115"/>
      <c r="J944" s="115"/>
      <c r="K944" s="115"/>
      <c r="L944" s="115"/>
      <c r="M944" s="115"/>
      <c r="N944" s="115"/>
      <c r="O944" s="115"/>
      <c r="P944" s="115"/>
      <c r="Q944" s="115"/>
      <c r="R944" s="115"/>
    </row>
    <row r="945" spans="3:18" x14ac:dyDescent="0.35">
      <c r="C945" s="112"/>
      <c r="D945" s="113"/>
      <c r="E945" s="113"/>
      <c r="F945" s="115"/>
      <c r="G945" s="115"/>
      <c r="H945" s="115"/>
      <c r="I945" s="115"/>
      <c r="J945" s="115"/>
      <c r="K945" s="115"/>
      <c r="L945" s="115"/>
      <c r="M945" s="115"/>
      <c r="N945" s="115"/>
      <c r="O945" s="115"/>
      <c r="P945" s="115"/>
      <c r="Q945" s="115"/>
      <c r="R945" s="115"/>
    </row>
    <row r="946" spans="3:18" x14ac:dyDescent="0.35">
      <c r="C946" s="112"/>
      <c r="D946" s="113"/>
      <c r="E946" s="113"/>
      <c r="F946" s="115"/>
      <c r="G946" s="115"/>
      <c r="H946" s="115"/>
      <c r="I946" s="115"/>
      <c r="J946" s="115"/>
      <c r="K946" s="115"/>
      <c r="L946" s="115"/>
      <c r="M946" s="115"/>
      <c r="N946" s="115"/>
      <c r="O946" s="115"/>
      <c r="P946" s="115"/>
      <c r="Q946" s="115"/>
      <c r="R946" s="115"/>
    </row>
    <row r="947" spans="3:18" x14ac:dyDescent="0.35">
      <c r="C947" s="112"/>
      <c r="D947" s="113"/>
      <c r="E947" s="113"/>
      <c r="F947" s="115"/>
      <c r="G947" s="115"/>
      <c r="H947" s="115"/>
      <c r="I947" s="115"/>
      <c r="J947" s="115"/>
      <c r="K947" s="115"/>
      <c r="L947" s="115"/>
      <c r="M947" s="115"/>
      <c r="N947" s="115"/>
      <c r="O947" s="115"/>
      <c r="P947" s="115"/>
      <c r="Q947" s="115"/>
      <c r="R947" s="115"/>
    </row>
    <row r="948" spans="3:18" x14ac:dyDescent="0.35">
      <c r="C948" s="112"/>
      <c r="D948" s="113"/>
      <c r="E948" s="113"/>
      <c r="F948" s="115"/>
      <c r="G948" s="115"/>
      <c r="H948" s="115"/>
      <c r="I948" s="115"/>
      <c r="J948" s="115"/>
      <c r="K948" s="115"/>
      <c r="L948" s="115"/>
      <c r="M948" s="115"/>
      <c r="N948" s="115"/>
      <c r="O948" s="115"/>
      <c r="P948" s="115"/>
      <c r="Q948" s="115"/>
      <c r="R948" s="115"/>
    </row>
    <row r="949" spans="3:18" x14ac:dyDescent="0.35">
      <c r="C949" s="112"/>
      <c r="D949" s="113"/>
      <c r="E949" s="113"/>
      <c r="F949" s="115"/>
      <c r="G949" s="115"/>
      <c r="H949" s="115"/>
      <c r="I949" s="115"/>
      <c r="J949" s="115"/>
      <c r="K949" s="115"/>
      <c r="L949" s="115"/>
      <c r="M949" s="115"/>
      <c r="N949" s="115"/>
      <c r="O949" s="115"/>
      <c r="P949" s="115"/>
      <c r="Q949" s="115"/>
      <c r="R949" s="115"/>
    </row>
    <row r="950" spans="3:18" x14ac:dyDescent="0.35">
      <c r="C950" s="112"/>
      <c r="D950" s="113"/>
      <c r="E950" s="113"/>
      <c r="F950" s="115"/>
      <c r="G950" s="115"/>
      <c r="H950" s="115"/>
      <c r="I950" s="115"/>
      <c r="J950" s="115"/>
      <c r="K950" s="115"/>
      <c r="L950" s="115"/>
      <c r="M950" s="115"/>
      <c r="N950" s="115"/>
      <c r="O950" s="115"/>
      <c r="P950" s="115"/>
      <c r="Q950" s="115"/>
      <c r="R950" s="115"/>
    </row>
    <row r="951" spans="3:18" x14ac:dyDescent="0.35">
      <c r="C951" s="112"/>
      <c r="D951" s="113"/>
      <c r="E951" s="113"/>
      <c r="F951" s="115"/>
      <c r="G951" s="115"/>
      <c r="H951" s="115"/>
      <c r="I951" s="115"/>
      <c r="J951" s="115"/>
      <c r="K951" s="115"/>
      <c r="L951" s="115"/>
      <c r="M951" s="115"/>
      <c r="N951" s="115"/>
      <c r="O951" s="115"/>
      <c r="P951" s="115"/>
      <c r="Q951" s="115"/>
      <c r="R951" s="115"/>
    </row>
    <row r="952" spans="3:18" x14ac:dyDescent="0.35">
      <c r="C952" s="112"/>
      <c r="D952" s="113"/>
      <c r="E952" s="113"/>
      <c r="F952" s="115"/>
      <c r="G952" s="115"/>
      <c r="H952" s="115"/>
      <c r="I952" s="115"/>
      <c r="J952" s="115"/>
      <c r="K952" s="115"/>
      <c r="L952" s="115"/>
      <c r="M952" s="115"/>
      <c r="N952" s="115"/>
      <c r="O952" s="115"/>
      <c r="P952" s="115"/>
      <c r="Q952" s="115"/>
      <c r="R952" s="115"/>
    </row>
    <row r="953" spans="3:18" x14ac:dyDescent="0.35">
      <c r="C953" s="112"/>
      <c r="D953" s="113"/>
      <c r="E953" s="113"/>
      <c r="F953" s="115"/>
      <c r="G953" s="115"/>
      <c r="H953" s="115"/>
      <c r="I953" s="115"/>
      <c r="J953" s="115"/>
      <c r="K953" s="115"/>
      <c r="L953" s="115"/>
      <c r="M953" s="115"/>
      <c r="N953" s="115"/>
      <c r="O953" s="115"/>
      <c r="P953" s="115"/>
      <c r="Q953" s="115"/>
      <c r="R953" s="115"/>
    </row>
    <row r="954" spans="3:18" x14ac:dyDescent="0.35">
      <c r="C954" s="112"/>
      <c r="D954" s="113"/>
      <c r="E954" s="113"/>
      <c r="F954" s="115"/>
      <c r="G954" s="115"/>
      <c r="H954" s="115"/>
      <c r="I954" s="115"/>
      <c r="J954" s="115"/>
      <c r="K954" s="115"/>
      <c r="L954" s="115"/>
      <c r="M954" s="115"/>
      <c r="N954" s="115"/>
      <c r="O954" s="115"/>
      <c r="P954" s="115"/>
      <c r="Q954" s="115"/>
      <c r="R954" s="115"/>
    </row>
    <row r="955" spans="3:18" x14ac:dyDescent="0.35">
      <c r="C955" s="112"/>
      <c r="D955" s="113"/>
      <c r="E955" s="113"/>
      <c r="F955" s="115"/>
      <c r="G955" s="115"/>
      <c r="H955" s="115"/>
      <c r="I955" s="115"/>
      <c r="J955" s="115"/>
      <c r="K955" s="115"/>
      <c r="L955" s="115"/>
      <c r="M955" s="115"/>
      <c r="N955" s="115"/>
      <c r="O955" s="115"/>
      <c r="P955" s="115"/>
      <c r="Q955" s="115"/>
      <c r="R955" s="115"/>
    </row>
    <row r="956" spans="3:18" x14ac:dyDescent="0.35">
      <c r="C956" s="112"/>
      <c r="D956" s="113"/>
      <c r="E956" s="113"/>
      <c r="F956" s="115"/>
      <c r="G956" s="115"/>
      <c r="H956" s="115"/>
      <c r="I956" s="115"/>
      <c r="J956" s="115"/>
      <c r="K956" s="115"/>
      <c r="L956" s="115"/>
      <c r="M956" s="115"/>
      <c r="N956" s="115"/>
      <c r="O956" s="115"/>
      <c r="P956" s="115"/>
      <c r="Q956" s="115"/>
      <c r="R956" s="115"/>
    </row>
    <row r="957" spans="3:18" x14ac:dyDescent="0.35">
      <c r="C957" s="112"/>
      <c r="D957" s="113"/>
      <c r="E957" s="113"/>
      <c r="F957" s="115"/>
      <c r="G957" s="115"/>
      <c r="H957" s="115"/>
      <c r="I957" s="115"/>
      <c r="J957" s="115"/>
      <c r="K957" s="115"/>
      <c r="L957" s="115"/>
      <c r="M957" s="115"/>
      <c r="N957" s="115"/>
      <c r="O957" s="115"/>
      <c r="P957" s="115"/>
      <c r="Q957" s="115"/>
      <c r="R957" s="115"/>
    </row>
    <row r="958" spans="3:18" x14ac:dyDescent="0.35">
      <c r="C958" s="112"/>
      <c r="D958" s="113"/>
      <c r="E958" s="113"/>
      <c r="F958" s="115"/>
      <c r="G958" s="115"/>
      <c r="H958" s="115"/>
      <c r="I958" s="115"/>
      <c r="J958" s="115"/>
      <c r="K958" s="115"/>
      <c r="L958" s="115"/>
      <c r="M958" s="115"/>
      <c r="N958" s="115"/>
      <c r="O958" s="115"/>
      <c r="P958" s="115"/>
      <c r="Q958" s="115"/>
      <c r="R958" s="115"/>
    </row>
    <row r="959" spans="3:18" x14ac:dyDescent="0.35">
      <c r="C959" s="112"/>
      <c r="D959" s="113"/>
      <c r="E959" s="113"/>
      <c r="F959" s="115"/>
      <c r="G959" s="115"/>
      <c r="H959" s="115"/>
      <c r="I959" s="115"/>
      <c r="J959" s="115"/>
      <c r="K959" s="115"/>
      <c r="L959" s="115"/>
      <c r="M959" s="115"/>
      <c r="N959" s="115"/>
      <c r="O959" s="115"/>
      <c r="P959" s="115"/>
      <c r="Q959" s="115"/>
      <c r="R959" s="115"/>
    </row>
    <row r="960" spans="3:18" x14ac:dyDescent="0.35">
      <c r="C960" s="112"/>
      <c r="D960" s="113"/>
      <c r="E960" s="113"/>
      <c r="F960" s="115"/>
      <c r="G960" s="115"/>
      <c r="H960" s="115"/>
      <c r="I960" s="115"/>
      <c r="J960" s="115"/>
      <c r="K960" s="115"/>
      <c r="L960" s="115"/>
      <c r="M960" s="115"/>
      <c r="N960" s="115"/>
      <c r="O960" s="115"/>
      <c r="P960" s="115"/>
      <c r="Q960" s="115"/>
      <c r="R960" s="115"/>
    </row>
    <row r="961" spans="3:18" x14ac:dyDescent="0.35">
      <c r="C961" s="112"/>
      <c r="D961" s="113"/>
      <c r="E961" s="113"/>
      <c r="F961" s="115"/>
      <c r="G961" s="115"/>
      <c r="H961" s="115"/>
      <c r="I961" s="115"/>
      <c r="J961" s="115"/>
      <c r="K961" s="115"/>
      <c r="L961" s="115"/>
      <c r="M961" s="115"/>
      <c r="N961" s="115"/>
      <c r="O961" s="115"/>
      <c r="P961" s="115"/>
      <c r="Q961" s="115"/>
      <c r="R961" s="115"/>
    </row>
    <row r="962" spans="3:18" x14ac:dyDescent="0.35">
      <c r="C962" s="112"/>
      <c r="D962" s="113"/>
      <c r="E962" s="113"/>
      <c r="F962" s="115"/>
      <c r="G962" s="115"/>
      <c r="H962" s="115"/>
      <c r="I962" s="115"/>
      <c r="J962" s="115"/>
      <c r="K962" s="115"/>
      <c r="L962" s="115"/>
      <c r="M962" s="115"/>
      <c r="N962" s="115"/>
      <c r="O962" s="115"/>
      <c r="P962" s="115"/>
      <c r="Q962" s="115"/>
      <c r="R962" s="115"/>
    </row>
    <row r="963" spans="3:18" x14ac:dyDescent="0.35">
      <c r="C963" s="112"/>
      <c r="D963" s="113"/>
      <c r="E963" s="113"/>
      <c r="F963" s="115"/>
      <c r="G963" s="115"/>
      <c r="H963" s="115"/>
      <c r="I963" s="115"/>
      <c r="J963" s="115"/>
      <c r="K963" s="115"/>
      <c r="L963" s="115"/>
      <c r="M963" s="115"/>
      <c r="N963" s="115"/>
      <c r="O963" s="115"/>
      <c r="P963" s="115"/>
      <c r="Q963" s="115"/>
      <c r="R963" s="115"/>
    </row>
    <row r="964" spans="3:18" x14ac:dyDescent="0.35">
      <c r="C964" s="112"/>
      <c r="D964" s="113"/>
      <c r="E964" s="113"/>
      <c r="F964" s="115"/>
      <c r="G964" s="115"/>
      <c r="H964" s="115"/>
      <c r="I964" s="115"/>
      <c r="J964" s="115"/>
      <c r="K964" s="115"/>
      <c r="L964" s="115"/>
      <c r="M964" s="115"/>
      <c r="N964" s="115"/>
      <c r="O964" s="115"/>
      <c r="P964" s="115"/>
      <c r="Q964" s="115"/>
      <c r="R964" s="115"/>
    </row>
    <row r="965" spans="3:18" x14ac:dyDescent="0.35">
      <c r="C965" s="112"/>
      <c r="D965" s="113"/>
      <c r="E965" s="113"/>
      <c r="F965" s="115"/>
      <c r="G965" s="115"/>
      <c r="H965" s="115"/>
      <c r="I965" s="115"/>
      <c r="J965" s="115"/>
      <c r="K965" s="115"/>
      <c r="L965" s="115"/>
      <c r="M965" s="115"/>
      <c r="N965" s="115"/>
      <c r="O965" s="115"/>
      <c r="P965" s="115"/>
      <c r="Q965" s="115"/>
      <c r="R965" s="115"/>
    </row>
    <row r="966" spans="3:18" x14ac:dyDescent="0.35">
      <c r="C966" s="112"/>
      <c r="D966" s="113"/>
      <c r="E966" s="113"/>
      <c r="F966" s="115"/>
      <c r="G966" s="115"/>
      <c r="H966" s="115"/>
      <c r="I966" s="115"/>
      <c r="J966" s="115"/>
      <c r="K966" s="115"/>
      <c r="L966" s="115"/>
      <c r="M966" s="115"/>
      <c r="N966" s="115"/>
      <c r="O966" s="115"/>
      <c r="P966" s="115"/>
      <c r="Q966" s="115"/>
      <c r="R966" s="115"/>
    </row>
    <row r="967" spans="3:18" x14ac:dyDescent="0.35">
      <c r="C967" s="112"/>
      <c r="D967" s="113"/>
      <c r="E967" s="113"/>
      <c r="F967" s="115"/>
      <c r="G967" s="115"/>
      <c r="H967" s="115"/>
      <c r="I967" s="115"/>
      <c r="J967" s="115"/>
      <c r="K967" s="115"/>
      <c r="L967" s="115"/>
      <c r="M967" s="115"/>
      <c r="N967" s="115"/>
      <c r="O967" s="115"/>
      <c r="P967" s="115"/>
      <c r="Q967" s="115"/>
      <c r="R967" s="115"/>
    </row>
    <row r="968" spans="3:18" x14ac:dyDescent="0.35">
      <c r="C968" s="112"/>
      <c r="D968" s="113"/>
      <c r="E968" s="113"/>
      <c r="F968" s="115"/>
      <c r="G968" s="115"/>
      <c r="H968" s="115"/>
      <c r="I968" s="115"/>
      <c r="J968" s="115"/>
      <c r="K968" s="115"/>
      <c r="L968" s="115"/>
      <c r="M968" s="115"/>
      <c r="N968" s="115"/>
      <c r="O968" s="115"/>
      <c r="P968" s="115"/>
      <c r="Q968" s="115"/>
      <c r="R968" s="115"/>
    </row>
  </sheetData>
  <mergeCells count="12">
    <mergeCell ref="A4:E5"/>
    <mergeCell ref="A6:B7"/>
    <mergeCell ref="C6:C7"/>
    <mergeCell ref="D6:E6"/>
    <mergeCell ref="A8:B12"/>
    <mergeCell ref="A13:B41"/>
    <mergeCell ref="D49:E52"/>
    <mergeCell ref="B42:C42"/>
    <mergeCell ref="A43:C43"/>
    <mergeCell ref="A45:E45"/>
    <mergeCell ref="D47:E47"/>
    <mergeCell ref="D48:E48"/>
  </mergeCells>
  <printOptions horizontalCentered="1"/>
  <pageMargins left="0.39370078740157483" right="0.39370078740157483" top="0.39370078740157483" bottom="0.39370078740157483" header="0" footer="0"/>
  <pageSetup paperSize="9" scale="61" pageOrder="overThenDown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6FC03-1A84-4F59-8FDE-4A9B35BF0ABF}">
  <dimension ref="A1:C40"/>
  <sheetViews>
    <sheetView workbookViewId="0">
      <selection activeCell="B2" sqref="B2"/>
    </sheetView>
  </sheetViews>
  <sheetFormatPr defaultColWidth="0" defaultRowHeight="15.5" x14ac:dyDescent="0.35"/>
  <cols>
    <col min="1" max="1" width="84.08203125" customWidth="1"/>
    <col min="2" max="2" width="12.25" bestFit="1" customWidth="1"/>
    <col min="3" max="3" width="9" customWidth="1"/>
    <col min="4" max="16384" width="9" hidden="1"/>
  </cols>
  <sheetData>
    <row r="1" spans="1:2" x14ac:dyDescent="0.35">
      <c r="A1" t="s">
        <v>234</v>
      </c>
      <c r="B1" t="s">
        <v>233</v>
      </c>
    </row>
    <row r="2" spans="1:2" x14ac:dyDescent="0.35">
      <c r="A2" t="s">
        <v>1</v>
      </c>
      <c r="B2" s="94">
        <f>Izmaksas!N26</f>
        <v>16705</v>
      </c>
    </row>
    <row r="3" spans="1:2" x14ac:dyDescent="0.35">
      <c r="A3" t="s">
        <v>199</v>
      </c>
      <c r="B3" s="94">
        <f>Izmaksas!N39</f>
        <v>15990</v>
      </c>
    </row>
    <row r="4" spans="1:2" x14ac:dyDescent="0.35">
      <c r="A4" t="s">
        <v>6</v>
      </c>
      <c r="B4" s="94">
        <f>Izmaksas!N42</f>
        <v>7609</v>
      </c>
    </row>
    <row r="5" spans="1:2" x14ac:dyDescent="0.35">
      <c r="A5" t="s">
        <v>241</v>
      </c>
      <c r="B5" s="94">
        <f>Izmaksas!N45</f>
        <v>35869</v>
      </c>
    </row>
    <row r="6" spans="1:2" x14ac:dyDescent="0.35">
      <c r="A6" t="s">
        <v>235</v>
      </c>
      <c r="B6" s="94">
        <f>Izmaksas!N50</f>
        <v>2567</v>
      </c>
    </row>
    <row r="7" spans="1:2" x14ac:dyDescent="0.35">
      <c r="A7" t="s">
        <v>5</v>
      </c>
      <c r="B7" s="94">
        <f>Izmaksas!N52</f>
        <v>2956</v>
      </c>
    </row>
    <row r="8" spans="1:2" x14ac:dyDescent="0.35">
      <c r="A8" t="s">
        <v>3</v>
      </c>
      <c r="B8" s="94">
        <f>Izmaksas!N59</f>
        <v>1679</v>
      </c>
    </row>
    <row r="9" spans="1:2" x14ac:dyDescent="0.35">
      <c r="A9" t="s">
        <v>8</v>
      </c>
      <c r="B9" s="94">
        <f>Izmaksas!N63</f>
        <v>39819</v>
      </c>
    </row>
    <row r="11" spans="1:2" x14ac:dyDescent="0.35">
      <c r="A11" t="s">
        <v>232</v>
      </c>
      <c r="B11" s="94">
        <f>Izmaksas!N260</f>
        <v>517</v>
      </c>
    </row>
    <row r="14" spans="1:2" x14ac:dyDescent="0.35">
      <c r="A14" s="183" t="s">
        <v>182</v>
      </c>
      <c r="B14" s="186">
        <f>SUM(B2:B11)</f>
        <v>123711</v>
      </c>
    </row>
    <row r="17" customFormat="1" x14ac:dyDescent="0.35"/>
    <row r="18" customFormat="1" x14ac:dyDescent="0.35"/>
    <row r="19" customFormat="1" x14ac:dyDescent="0.35"/>
    <row r="20" customFormat="1" x14ac:dyDescent="0.35"/>
    <row r="21" customFormat="1" x14ac:dyDescent="0.35"/>
    <row r="22" customFormat="1" x14ac:dyDescent="0.35"/>
    <row r="23" customFormat="1" x14ac:dyDescent="0.35"/>
    <row r="24" customFormat="1" x14ac:dyDescent="0.35"/>
    <row r="25" customFormat="1" x14ac:dyDescent="0.35"/>
    <row r="26" customFormat="1" x14ac:dyDescent="0.35"/>
    <row r="27" customFormat="1" x14ac:dyDescent="0.35"/>
    <row r="28" customFormat="1" x14ac:dyDescent="0.35"/>
    <row r="29" customFormat="1" x14ac:dyDescent="0.35"/>
    <row r="30" customFormat="1" x14ac:dyDescent="0.35"/>
    <row r="31" customFormat="1" x14ac:dyDescent="0.35"/>
    <row r="32" customFormat="1" x14ac:dyDescent="0.35"/>
    <row r="33" customFormat="1" x14ac:dyDescent="0.35"/>
    <row r="34" customFormat="1" x14ac:dyDescent="0.35"/>
    <row r="35" customFormat="1" x14ac:dyDescent="0.35"/>
    <row r="36" customFormat="1" x14ac:dyDescent="0.35"/>
    <row r="37" customFormat="1" x14ac:dyDescent="0.35"/>
    <row r="38" customFormat="1" x14ac:dyDescent="0.35"/>
    <row r="39" customFormat="1" x14ac:dyDescent="0.35"/>
    <row r="40" customFormat="1" x14ac:dyDescent="0.35"/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  <pageSetUpPr fitToPage="1"/>
  </sheetPr>
  <dimension ref="A1:T285"/>
  <sheetViews>
    <sheetView tabSelected="1" view="pageBreakPreview" zoomScale="70" zoomScaleNormal="80" zoomScaleSheetLayoutView="70" workbookViewId="0">
      <selection activeCell="Q35" sqref="Q35"/>
    </sheetView>
  </sheetViews>
  <sheetFormatPr defaultRowHeight="15.5" outlineLevelRow="1" x14ac:dyDescent="0.35"/>
  <cols>
    <col min="1" max="1" width="42.83203125" style="17" customWidth="1"/>
    <col min="2" max="9" width="10.58203125" style="17" customWidth="1"/>
    <col min="10" max="10" width="11.5" style="17" customWidth="1"/>
    <col min="11" max="13" width="10.58203125" style="17" customWidth="1"/>
    <col min="14" max="14" width="11.5" style="17" bestFit="1" customWidth="1"/>
    <col min="15" max="15" width="13.33203125" style="17" customWidth="1"/>
    <col min="16" max="16" width="12.08203125" style="32" customWidth="1"/>
    <col min="17" max="17" width="32.33203125" style="32" customWidth="1"/>
    <col min="18" max="18" width="5" style="5" customWidth="1"/>
    <col min="19" max="19" width="15.58203125" style="41" bestFit="1" customWidth="1"/>
    <col min="20" max="20" width="9" style="41"/>
  </cols>
  <sheetData>
    <row r="1" spans="1:20" ht="41.25" customHeight="1" x14ac:dyDescent="0.35">
      <c r="I1" s="214" t="s">
        <v>111</v>
      </c>
      <c r="J1" s="214"/>
      <c r="K1" s="214"/>
      <c r="L1" s="214"/>
      <c r="M1" s="214"/>
      <c r="N1" s="214"/>
    </row>
    <row r="2" spans="1:20" ht="18" x14ac:dyDescent="0.4">
      <c r="A2" s="212" t="s">
        <v>226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38"/>
    </row>
    <row r="3" spans="1:20" ht="11.25" customHeight="1" x14ac:dyDescent="0.4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38"/>
    </row>
    <row r="4" spans="1:20" s="29" customFormat="1" x14ac:dyDescent="0.35">
      <c r="A4" s="27" t="s">
        <v>10</v>
      </c>
      <c r="B4" s="89">
        <v>44927</v>
      </c>
      <c r="C4" s="89">
        <v>44958</v>
      </c>
      <c r="D4" s="89">
        <v>44986</v>
      </c>
      <c r="E4" s="89">
        <v>45017</v>
      </c>
      <c r="F4" s="89">
        <v>45047</v>
      </c>
      <c r="G4" s="89">
        <v>45078</v>
      </c>
      <c r="H4" s="89">
        <v>45108</v>
      </c>
      <c r="I4" s="89">
        <v>45139</v>
      </c>
      <c r="J4" s="89">
        <v>45170</v>
      </c>
      <c r="K4" s="89">
        <v>45200</v>
      </c>
      <c r="L4" s="89">
        <v>45231</v>
      </c>
      <c r="M4" s="89">
        <v>45261</v>
      </c>
      <c r="N4" s="28" t="s">
        <v>110</v>
      </c>
      <c r="O4" s="17"/>
      <c r="P4" s="32"/>
      <c r="Q4" s="174"/>
      <c r="R4" s="27"/>
      <c r="S4" s="44"/>
      <c r="T4" s="44"/>
    </row>
    <row r="5" spans="1:20" x14ac:dyDescent="0.35">
      <c r="A5" s="14" t="s">
        <v>1</v>
      </c>
      <c r="B5" s="6">
        <f>B6+B26</f>
        <v>27409</v>
      </c>
      <c r="C5" s="6">
        <f t="shared" ref="C5:M5" si="0">C6+C26</f>
        <v>26917</v>
      </c>
      <c r="D5" s="6">
        <f t="shared" si="0"/>
        <v>28809</v>
      </c>
      <c r="E5" s="6">
        <f t="shared" si="0"/>
        <v>31501</v>
      </c>
      <c r="F5" s="6">
        <f t="shared" si="0"/>
        <v>34741</v>
      </c>
      <c r="G5" s="6">
        <f t="shared" si="0"/>
        <v>34379</v>
      </c>
      <c r="H5" s="6">
        <f t="shared" si="0"/>
        <v>34749</v>
      </c>
      <c r="I5" s="6">
        <f t="shared" si="0"/>
        <v>36975</v>
      </c>
      <c r="J5" s="6">
        <f t="shared" si="0"/>
        <v>36975</v>
      </c>
      <c r="K5" s="6">
        <f t="shared" si="0"/>
        <v>36975</v>
      </c>
      <c r="L5" s="6">
        <f>L6+L26</f>
        <v>36975</v>
      </c>
      <c r="M5" s="6">
        <f t="shared" si="0"/>
        <v>36974</v>
      </c>
      <c r="N5" s="7">
        <f>SUM(B5:M5)</f>
        <v>403379</v>
      </c>
    </row>
    <row r="6" spans="1:20" outlineLevel="1" x14ac:dyDescent="0.35">
      <c r="A6" s="136" t="s">
        <v>222</v>
      </c>
      <c r="B6" s="171">
        <f>ROUND(SUM(B7:B24),0)</f>
        <v>27036</v>
      </c>
      <c r="C6" s="171">
        <f t="shared" ref="C6:M6" si="1">ROUND(SUM(C7:C24),0)</f>
        <v>26322</v>
      </c>
      <c r="D6" s="171">
        <f t="shared" si="1"/>
        <v>28065</v>
      </c>
      <c r="E6" s="171">
        <f t="shared" si="1"/>
        <v>29138</v>
      </c>
      <c r="F6" s="171">
        <f t="shared" si="1"/>
        <v>33329</v>
      </c>
      <c r="G6" s="171">
        <f t="shared" si="1"/>
        <v>32967</v>
      </c>
      <c r="H6" s="171">
        <f t="shared" si="1"/>
        <v>33300</v>
      </c>
      <c r="I6" s="171">
        <f t="shared" si="1"/>
        <v>35303</v>
      </c>
      <c r="J6" s="171">
        <f t="shared" si="1"/>
        <v>35303</v>
      </c>
      <c r="K6" s="171">
        <f t="shared" si="1"/>
        <v>35303</v>
      </c>
      <c r="L6" s="171">
        <f t="shared" si="1"/>
        <v>35303</v>
      </c>
      <c r="M6" s="171">
        <f t="shared" si="1"/>
        <v>35305</v>
      </c>
      <c r="N6" s="7">
        <f t="shared" ref="N6:N9" si="2">SUM(B6:M6)</f>
        <v>386674</v>
      </c>
      <c r="P6" s="173">
        <f>N6+N74+N94+N114+N134+N154+N174+N194</f>
        <v>418391</v>
      </c>
      <c r="Q6" s="175" t="s">
        <v>220</v>
      </c>
      <c r="R6"/>
      <c r="S6"/>
      <c r="T6"/>
    </row>
    <row r="7" spans="1:20" outlineLevel="1" x14ac:dyDescent="0.35">
      <c r="A7" s="4" t="s">
        <v>244</v>
      </c>
      <c r="B7" s="48">
        <v>2000</v>
      </c>
      <c r="C7" s="48">
        <v>2000</v>
      </c>
      <c r="D7" s="48">
        <v>2000</v>
      </c>
      <c r="E7" s="48">
        <v>2000</v>
      </c>
      <c r="F7" s="48">
        <v>2000</v>
      </c>
      <c r="G7" s="48">
        <v>2000</v>
      </c>
      <c r="H7" s="48">
        <v>2000</v>
      </c>
      <c r="I7" s="48">
        <v>2000</v>
      </c>
      <c r="J7" s="48">
        <v>2000</v>
      </c>
      <c r="K7" s="48">
        <v>2000</v>
      </c>
      <c r="L7" s="48">
        <v>2000</v>
      </c>
      <c r="M7" s="48">
        <v>2000</v>
      </c>
      <c r="N7" s="8">
        <f t="shared" si="2"/>
        <v>24000</v>
      </c>
      <c r="P7" s="176"/>
      <c r="Q7" s="175"/>
      <c r="R7"/>
      <c r="S7"/>
      <c r="T7"/>
    </row>
    <row r="8" spans="1:20" outlineLevel="1" x14ac:dyDescent="0.35">
      <c r="A8" s="4" t="s">
        <v>245</v>
      </c>
      <c r="B8" s="48">
        <v>3190.14</v>
      </c>
      <c r="C8" s="48">
        <v>0</v>
      </c>
      <c r="D8" s="48">
        <v>0</v>
      </c>
      <c r="E8" s="48">
        <v>0</v>
      </c>
      <c r="F8" s="48">
        <v>0</v>
      </c>
      <c r="G8" s="48">
        <v>0</v>
      </c>
      <c r="H8" s="48">
        <v>0</v>
      </c>
      <c r="I8" s="48">
        <v>0</v>
      </c>
      <c r="J8" s="48">
        <v>0</v>
      </c>
      <c r="K8" s="48">
        <v>0</v>
      </c>
      <c r="L8" s="48">
        <v>0</v>
      </c>
      <c r="M8" s="48">
        <v>0</v>
      </c>
      <c r="N8" s="8">
        <f t="shared" si="2"/>
        <v>3190.14</v>
      </c>
      <c r="P8" s="176"/>
      <c r="Q8" s="175"/>
      <c r="R8"/>
      <c r="S8"/>
      <c r="T8"/>
    </row>
    <row r="9" spans="1:20" outlineLevel="1" x14ac:dyDescent="0.35">
      <c r="A9" s="4" t="s">
        <v>245</v>
      </c>
      <c r="B9" s="48">
        <v>1500</v>
      </c>
      <c r="C9" s="48">
        <v>1500</v>
      </c>
      <c r="D9" s="48">
        <v>1505.74</v>
      </c>
      <c r="E9" s="48">
        <v>1388.65</v>
      </c>
      <c r="F9" s="48">
        <v>1611.35</v>
      </c>
      <c r="G9" s="48">
        <v>1800</v>
      </c>
      <c r="H9" s="48">
        <v>1800</v>
      </c>
      <c r="I9" s="48">
        <v>1800</v>
      </c>
      <c r="J9" s="48">
        <v>1800</v>
      </c>
      <c r="K9" s="48">
        <v>1800</v>
      </c>
      <c r="L9" s="48">
        <v>1800</v>
      </c>
      <c r="M9" s="48">
        <v>1800</v>
      </c>
      <c r="N9" s="8">
        <f t="shared" si="2"/>
        <v>20105.739999999998</v>
      </c>
      <c r="P9" s="176"/>
      <c r="R9"/>
      <c r="S9"/>
      <c r="T9"/>
    </row>
    <row r="10" spans="1:20" outlineLevel="1" x14ac:dyDescent="0.35">
      <c r="A10" s="4" t="s">
        <v>244</v>
      </c>
      <c r="B10" s="48">
        <v>811.35</v>
      </c>
      <c r="C10" s="48">
        <v>1700</v>
      </c>
      <c r="D10" s="48">
        <v>1570.83</v>
      </c>
      <c r="E10" s="48">
        <v>1755.56</v>
      </c>
      <c r="F10" s="48">
        <v>1794.66</v>
      </c>
      <c r="G10" s="48">
        <v>1800</v>
      </c>
      <c r="H10" s="48">
        <v>1800</v>
      </c>
      <c r="I10" s="48">
        <v>1800</v>
      </c>
      <c r="J10" s="48">
        <v>1800</v>
      </c>
      <c r="K10" s="48">
        <v>1800</v>
      </c>
      <c r="L10" s="48">
        <v>1800</v>
      </c>
      <c r="M10" s="48">
        <v>1800</v>
      </c>
      <c r="N10" s="8">
        <f t="shared" ref="N10" si="3">SUM(B10:M10)</f>
        <v>20232.400000000001</v>
      </c>
      <c r="P10" s="176"/>
      <c r="R10"/>
      <c r="S10"/>
      <c r="T10"/>
    </row>
    <row r="11" spans="1:20" outlineLevel="1" x14ac:dyDescent="0.35">
      <c r="A11" s="4" t="s">
        <v>244</v>
      </c>
      <c r="B11" s="48">
        <v>1800</v>
      </c>
      <c r="C11" s="48">
        <v>1800</v>
      </c>
      <c r="D11" s="48">
        <v>1800</v>
      </c>
      <c r="E11" s="48">
        <v>1800</v>
      </c>
      <c r="F11" s="48">
        <v>1937.14</v>
      </c>
      <c r="G11" s="48">
        <v>1800</v>
      </c>
      <c r="H11" s="48">
        <v>1800</v>
      </c>
      <c r="I11" s="48">
        <v>1800</v>
      </c>
      <c r="J11" s="48">
        <v>1800</v>
      </c>
      <c r="K11" s="48">
        <v>1800</v>
      </c>
      <c r="L11" s="48">
        <v>1800</v>
      </c>
      <c r="M11" s="48">
        <v>1800</v>
      </c>
      <c r="N11" s="8">
        <f t="shared" ref="N11:N17" si="4">SUM(B11:M11)</f>
        <v>21737.14</v>
      </c>
      <c r="P11" s="176"/>
      <c r="R11"/>
      <c r="S11"/>
      <c r="T11"/>
    </row>
    <row r="12" spans="1:20" outlineLevel="1" x14ac:dyDescent="0.35">
      <c r="A12" s="4" t="s">
        <v>245</v>
      </c>
      <c r="B12" s="48">
        <v>801.49</v>
      </c>
      <c r="C12" s="48">
        <v>813.7</v>
      </c>
      <c r="D12" s="48">
        <v>783</v>
      </c>
      <c r="E12" s="48">
        <v>1233</v>
      </c>
      <c r="F12" s="48">
        <v>1800</v>
      </c>
      <c r="G12" s="48">
        <v>1800</v>
      </c>
      <c r="H12" s="48">
        <v>1800</v>
      </c>
      <c r="I12" s="48">
        <v>1800</v>
      </c>
      <c r="J12" s="48">
        <v>1800</v>
      </c>
      <c r="K12" s="48">
        <v>1800</v>
      </c>
      <c r="L12" s="48">
        <v>1800</v>
      </c>
      <c r="M12" s="48">
        <v>1800</v>
      </c>
      <c r="N12" s="8">
        <f t="shared" si="4"/>
        <v>18031.190000000002</v>
      </c>
      <c r="P12" s="176"/>
      <c r="R12"/>
      <c r="S12"/>
      <c r="T12"/>
    </row>
    <row r="13" spans="1:20" outlineLevel="1" x14ac:dyDescent="0.35">
      <c r="A13" s="4" t="s">
        <v>245</v>
      </c>
      <c r="B13" s="48">
        <v>1769.32</v>
      </c>
      <c r="C13" s="48">
        <v>1755</v>
      </c>
      <c r="D13" s="48">
        <v>1770.65</v>
      </c>
      <c r="E13" s="48">
        <v>1920</v>
      </c>
      <c r="F13" s="48">
        <v>2149.2199999999998</v>
      </c>
      <c r="G13" s="48">
        <v>1800</v>
      </c>
      <c r="H13" s="48">
        <v>1800</v>
      </c>
      <c r="I13" s="48">
        <v>1800</v>
      </c>
      <c r="J13" s="48">
        <v>1800</v>
      </c>
      <c r="K13" s="48">
        <v>1800</v>
      </c>
      <c r="L13" s="48">
        <v>1800</v>
      </c>
      <c r="M13" s="48">
        <v>1800</v>
      </c>
      <c r="N13" s="8">
        <f t="shared" si="4"/>
        <v>21964.19</v>
      </c>
      <c r="P13" s="176"/>
      <c r="R13"/>
      <c r="S13"/>
      <c r="T13"/>
    </row>
    <row r="14" spans="1:20" outlineLevel="1" x14ac:dyDescent="0.35">
      <c r="A14" s="4" t="s">
        <v>245</v>
      </c>
      <c r="B14" s="48">
        <v>1216.17</v>
      </c>
      <c r="C14" s="48">
        <v>1406.25</v>
      </c>
      <c r="D14" s="48">
        <v>1741.3</v>
      </c>
      <c r="E14" s="48">
        <v>1674.13</v>
      </c>
      <c r="F14" s="48">
        <v>1800</v>
      </c>
      <c r="G14" s="48">
        <v>1800</v>
      </c>
      <c r="H14" s="48">
        <v>1800</v>
      </c>
      <c r="I14" s="48">
        <v>1800</v>
      </c>
      <c r="J14" s="48">
        <v>1800</v>
      </c>
      <c r="K14" s="48">
        <v>1800</v>
      </c>
      <c r="L14" s="48">
        <v>1800</v>
      </c>
      <c r="M14" s="48">
        <v>1800</v>
      </c>
      <c r="N14" s="8">
        <f t="shared" si="4"/>
        <v>20437.849999999999</v>
      </c>
      <c r="P14" s="176"/>
      <c r="R14"/>
      <c r="S14"/>
      <c r="T14"/>
    </row>
    <row r="15" spans="1:20" outlineLevel="1" x14ac:dyDescent="0.35">
      <c r="A15" s="4" t="s">
        <v>245</v>
      </c>
      <c r="B15" s="48">
        <v>1800</v>
      </c>
      <c r="C15" s="48">
        <v>1800</v>
      </c>
      <c r="D15" s="48">
        <v>1800</v>
      </c>
      <c r="E15" s="48">
        <v>1800</v>
      </c>
      <c r="F15" s="48">
        <v>1800</v>
      </c>
      <c r="G15" s="48">
        <v>1800</v>
      </c>
      <c r="H15" s="48">
        <v>1800</v>
      </c>
      <c r="I15" s="48">
        <v>1800</v>
      </c>
      <c r="J15" s="48">
        <v>1800</v>
      </c>
      <c r="K15" s="48">
        <v>1800</v>
      </c>
      <c r="L15" s="48">
        <v>1800</v>
      </c>
      <c r="M15" s="48">
        <v>1800</v>
      </c>
      <c r="N15" s="8">
        <f t="shared" si="4"/>
        <v>21600</v>
      </c>
      <c r="P15" s="176"/>
      <c r="R15"/>
      <c r="S15"/>
      <c r="T15"/>
    </row>
    <row r="16" spans="1:20" outlineLevel="1" x14ac:dyDescent="0.35">
      <c r="A16" s="4" t="s">
        <v>245</v>
      </c>
      <c r="B16" s="48">
        <v>1800</v>
      </c>
      <c r="C16" s="48">
        <v>1788.52</v>
      </c>
      <c r="D16" s="48">
        <v>1818.01</v>
      </c>
      <c r="E16" s="48">
        <v>1600</v>
      </c>
      <c r="F16" s="48">
        <v>1800</v>
      </c>
      <c r="G16" s="48">
        <v>1800</v>
      </c>
      <c r="H16" s="48">
        <v>1800</v>
      </c>
      <c r="I16" s="48">
        <v>1800</v>
      </c>
      <c r="J16" s="48">
        <v>1800</v>
      </c>
      <c r="K16" s="48">
        <v>1800</v>
      </c>
      <c r="L16" s="48">
        <v>1800</v>
      </c>
      <c r="M16" s="48">
        <v>1800</v>
      </c>
      <c r="N16" s="8">
        <f t="shared" si="4"/>
        <v>21406.53</v>
      </c>
      <c r="P16" s="176"/>
      <c r="R16"/>
      <c r="S16"/>
      <c r="T16"/>
    </row>
    <row r="17" spans="1:20" outlineLevel="1" x14ac:dyDescent="0.35">
      <c r="A17" s="17" t="s">
        <v>194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8">
        <f t="shared" si="4"/>
        <v>0</v>
      </c>
      <c r="P17" s="176"/>
      <c r="R17"/>
      <c r="S17"/>
      <c r="T17"/>
    </row>
    <row r="18" spans="1:20" outlineLevel="1" x14ac:dyDescent="0.35">
      <c r="A18" s="17" t="s">
        <v>43</v>
      </c>
      <c r="B18" s="47">
        <f>3012*0.9</f>
        <v>2710.8</v>
      </c>
      <c r="C18" s="47">
        <f t="shared" ref="C18:M18" si="5">3012*0.9</f>
        <v>2710.8</v>
      </c>
      <c r="D18" s="47">
        <f t="shared" si="5"/>
        <v>2710.8</v>
      </c>
      <c r="E18" s="47">
        <f t="shared" si="5"/>
        <v>2710.8</v>
      </c>
      <c r="F18" s="47">
        <f t="shared" si="5"/>
        <v>2710.8</v>
      </c>
      <c r="G18" s="47">
        <f t="shared" si="5"/>
        <v>2710.8</v>
      </c>
      <c r="H18" s="47">
        <f t="shared" si="5"/>
        <v>2710.8</v>
      </c>
      <c r="I18" s="47">
        <f t="shared" si="5"/>
        <v>2710.8</v>
      </c>
      <c r="J18" s="47">
        <f t="shared" si="5"/>
        <v>2710.8</v>
      </c>
      <c r="K18" s="47">
        <f t="shared" si="5"/>
        <v>2710.8</v>
      </c>
      <c r="L18" s="47">
        <f t="shared" si="5"/>
        <v>2710.8</v>
      </c>
      <c r="M18" s="47">
        <f t="shared" si="5"/>
        <v>2710.8</v>
      </c>
      <c r="N18" s="8">
        <f t="shared" ref="N18" si="6">SUM(B18:M18)</f>
        <v>32529.599999999995</v>
      </c>
      <c r="P18" s="176"/>
      <c r="R18"/>
      <c r="S18"/>
      <c r="T18"/>
    </row>
    <row r="19" spans="1:20" outlineLevel="1" x14ac:dyDescent="0.35">
      <c r="A19" s="17" t="s">
        <v>195</v>
      </c>
      <c r="B19" s="48"/>
      <c r="C19" s="47">
        <f>1800*0.9</f>
        <v>1620</v>
      </c>
      <c r="D19" s="47">
        <f>3000*0.9</f>
        <v>2700</v>
      </c>
      <c r="E19" s="47">
        <f t="shared" ref="E19:M19" si="7">3000*0.9</f>
        <v>2700</v>
      </c>
      <c r="F19" s="47">
        <f t="shared" si="7"/>
        <v>2700</v>
      </c>
      <c r="G19" s="47">
        <f t="shared" si="7"/>
        <v>2700</v>
      </c>
      <c r="H19" s="47">
        <f t="shared" si="7"/>
        <v>2700</v>
      </c>
      <c r="I19" s="47">
        <f t="shared" si="7"/>
        <v>2700</v>
      </c>
      <c r="J19" s="47">
        <f t="shared" si="7"/>
        <v>2700</v>
      </c>
      <c r="K19" s="47">
        <f t="shared" si="7"/>
        <v>2700</v>
      </c>
      <c r="L19" s="47">
        <f t="shared" si="7"/>
        <v>2700</v>
      </c>
      <c r="M19" s="47">
        <f t="shared" si="7"/>
        <v>2700</v>
      </c>
      <c r="N19" s="8">
        <f t="shared" ref="N19:N20" si="8">SUM(B19:M19)</f>
        <v>28620</v>
      </c>
      <c r="P19" s="176"/>
      <c r="R19"/>
      <c r="S19"/>
      <c r="T19"/>
    </row>
    <row r="20" spans="1:20" outlineLevel="1" x14ac:dyDescent="0.35">
      <c r="A20" s="17" t="s">
        <v>246</v>
      </c>
      <c r="B20" s="47">
        <v>2472.73</v>
      </c>
      <c r="C20" s="47">
        <v>2400</v>
      </c>
      <c r="D20" s="47">
        <v>2504.35</v>
      </c>
      <c r="E20" s="47">
        <f>3200*0.9</f>
        <v>2880</v>
      </c>
      <c r="F20" s="47">
        <f t="shared" ref="F20:M20" si="9">3200*0.9</f>
        <v>2880</v>
      </c>
      <c r="G20" s="47">
        <f t="shared" si="9"/>
        <v>2880</v>
      </c>
      <c r="H20" s="47">
        <f t="shared" si="9"/>
        <v>2880</v>
      </c>
      <c r="I20" s="47">
        <f t="shared" si="9"/>
        <v>2880</v>
      </c>
      <c r="J20" s="47">
        <f t="shared" si="9"/>
        <v>2880</v>
      </c>
      <c r="K20" s="47">
        <f t="shared" si="9"/>
        <v>2880</v>
      </c>
      <c r="L20" s="47">
        <f t="shared" si="9"/>
        <v>2880</v>
      </c>
      <c r="M20" s="47">
        <f t="shared" si="9"/>
        <v>2880</v>
      </c>
      <c r="N20" s="8">
        <f t="shared" si="8"/>
        <v>33297.08</v>
      </c>
      <c r="P20" s="176"/>
      <c r="R20"/>
      <c r="S20"/>
      <c r="T20"/>
    </row>
    <row r="21" spans="1:20" outlineLevel="1" x14ac:dyDescent="0.35">
      <c r="A21" s="17" t="s">
        <v>247</v>
      </c>
      <c r="B21" s="48"/>
      <c r="C21" s="48"/>
      <c r="D21" s="48"/>
      <c r="E21" s="47">
        <f>1100*0.1</f>
        <v>110</v>
      </c>
      <c r="F21" s="47">
        <f>2200*0.9</f>
        <v>1980</v>
      </c>
      <c r="G21" s="47">
        <f>2200*0.9</f>
        <v>1980</v>
      </c>
      <c r="H21" s="47">
        <f>2500*0.9</f>
        <v>2250</v>
      </c>
      <c r="I21" s="47">
        <f t="shared" ref="I21:M21" si="10">2500*0.9</f>
        <v>2250</v>
      </c>
      <c r="J21" s="47">
        <f t="shared" si="10"/>
        <v>2250</v>
      </c>
      <c r="K21" s="47">
        <f t="shared" si="10"/>
        <v>2250</v>
      </c>
      <c r="L21" s="47">
        <f t="shared" si="10"/>
        <v>2250</v>
      </c>
      <c r="M21" s="47">
        <f t="shared" si="10"/>
        <v>2250</v>
      </c>
      <c r="N21" s="8">
        <f t="shared" ref="N21:N22" si="11">SUM(B21:M21)</f>
        <v>17570</v>
      </c>
      <c r="P21" s="176"/>
      <c r="R21"/>
      <c r="S21" s="94"/>
      <c r="T21"/>
    </row>
    <row r="22" spans="1:20" outlineLevel="1" x14ac:dyDescent="0.35">
      <c r="A22" s="32" t="s">
        <v>248</v>
      </c>
      <c r="B22" s="47"/>
      <c r="C22" s="47"/>
      <c r="D22" s="47"/>
      <c r="E22" s="47"/>
      <c r="F22" s="47"/>
      <c r="G22" s="47"/>
      <c r="H22" s="47"/>
      <c r="I22" s="47">
        <f>1800*0.9</f>
        <v>1620</v>
      </c>
      <c r="J22" s="47">
        <f t="shared" ref="J22:M22" si="12">1800*0.9</f>
        <v>1620</v>
      </c>
      <c r="K22" s="47">
        <f t="shared" si="12"/>
        <v>1620</v>
      </c>
      <c r="L22" s="47">
        <f t="shared" si="12"/>
        <v>1620</v>
      </c>
      <c r="M22" s="47">
        <f t="shared" si="12"/>
        <v>1620</v>
      </c>
      <c r="N22" s="8">
        <f t="shared" si="11"/>
        <v>8100</v>
      </c>
      <c r="R22"/>
      <c r="S22"/>
      <c r="T22"/>
    </row>
    <row r="23" spans="1:20" outlineLevel="1" x14ac:dyDescent="0.35">
      <c r="A23" s="3" t="s">
        <v>2</v>
      </c>
      <c r="B23" s="47">
        <f>COUNTIF(B7:B22,"&gt;0")*0.36</f>
        <v>4.32</v>
      </c>
      <c r="C23" s="47">
        <f t="shared" ref="C23:L23" si="13">COUNTIF(C7:C22,"&gt;0")*0.36</f>
        <v>4.32</v>
      </c>
      <c r="D23" s="47">
        <f t="shared" si="13"/>
        <v>4.32</v>
      </c>
      <c r="E23" s="47">
        <f t="shared" si="13"/>
        <v>4.68</v>
      </c>
      <c r="F23" s="47">
        <f t="shared" si="13"/>
        <v>4.68</v>
      </c>
      <c r="G23" s="47">
        <f t="shared" si="13"/>
        <v>4.68</v>
      </c>
      <c r="H23" s="47">
        <f t="shared" si="13"/>
        <v>4.68</v>
      </c>
      <c r="I23" s="47">
        <f t="shared" si="13"/>
        <v>5.04</v>
      </c>
      <c r="J23" s="47">
        <f t="shared" si="13"/>
        <v>5.04</v>
      </c>
      <c r="K23" s="47">
        <f t="shared" si="13"/>
        <v>5.04</v>
      </c>
      <c r="L23" s="47">
        <f t="shared" si="13"/>
        <v>5.04</v>
      </c>
      <c r="M23" s="172">
        <f>COUNTIF(M7:M22,"&gt;0")*0.36+2</f>
        <v>7.04</v>
      </c>
      <c r="N23" s="8">
        <f>SUM(B23:M23)</f>
        <v>58.879999999999995</v>
      </c>
      <c r="P23" s="32">
        <v>0.36</v>
      </c>
      <c r="Q23" s="32" t="s">
        <v>218</v>
      </c>
      <c r="R23"/>
      <c r="S23"/>
      <c r="T23"/>
    </row>
    <row r="24" spans="1:20" outlineLevel="1" x14ac:dyDescent="0.35">
      <c r="A24" s="3" t="s">
        <v>85</v>
      </c>
      <c r="B24" s="39">
        <f>ROUND(SUM(B7:B22)*$P$24,0)</f>
        <v>5160</v>
      </c>
      <c r="C24" s="39">
        <f t="shared" ref="C24:M24" si="14">ROUND(SUM(C7:C22)*$P$24,0)</f>
        <v>5023</v>
      </c>
      <c r="D24" s="39">
        <f t="shared" si="14"/>
        <v>5356</v>
      </c>
      <c r="E24" s="39">
        <f t="shared" si="14"/>
        <v>5561</v>
      </c>
      <c r="F24" s="39">
        <f t="shared" si="14"/>
        <v>6361</v>
      </c>
      <c r="G24" s="39">
        <f t="shared" si="14"/>
        <v>6292</v>
      </c>
      <c r="H24" s="39">
        <f t="shared" si="14"/>
        <v>6355</v>
      </c>
      <c r="I24" s="39">
        <f t="shared" si="14"/>
        <v>6737</v>
      </c>
      <c r="J24" s="39">
        <f t="shared" si="14"/>
        <v>6737</v>
      </c>
      <c r="K24" s="39">
        <f t="shared" si="14"/>
        <v>6737</v>
      </c>
      <c r="L24" s="39">
        <f t="shared" si="14"/>
        <v>6737</v>
      </c>
      <c r="M24" s="39">
        <f t="shared" si="14"/>
        <v>6737</v>
      </c>
      <c r="N24" s="8">
        <f>SUM(B24:M24)</f>
        <v>73793</v>
      </c>
      <c r="P24" s="32">
        <v>0.2359</v>
      </c>
      <c r="Q24" s="32" t="s">
        <v>219</v>
      </c>
      <c r="R24"/>
      <c r="S24"/>
      <c r="T24"/>
    </row>
    <row r="25" spans="1:20" outlineLevel="1" x14ac:dyDescent="0.35">
      <c r="N25" s="8"/>
    </row>
    <row r="26" spans="1:20" outlineLevel="1" x14ac:dyDescent="0.35">
      <c r="A26" s="136" t="s">
        <v>119</v>
      </c>
      <c r="B26" s="171">
        <f>ROUND(SUM(B27:B37),0)</f>
        <v>373</v>
      </c>
      <c r="C26" s="171">
        <f t="shared" ref="C26:M26" si="15">ROUND(SUM(C27:C37),0)</f>
        <v>595</v>
      </c>
      <c r="D26" s="171">
        <f t="shared" si="15"/>
        <v>744</v>
      </c>
      <c r="E26" s="171">
        <f t="shared" si="15"/>
        <v>2363</v>
      </c>
      <c r="F26" s="171">
        <f t="shared" si="15"/>
        <v>1412</v>
      </c>
      <c r="G26" s="171">
        <f t="shared" si="15"/>
        <v>1412</v>
      </c>
      <c r="H26" s="171">
        <f t="shared" si="15"/>
        <v>1449</v>
      </c>
      <c r="I26" s="171">
        <f t="shared" si="15"/>
        <v>1672</v>
      </c>
      <c r="J26" s="171">
        <f t="shared" si="15"/>
        <v>1672</v>
      </c>
      <c r="K26" s="171">
        <f t="shared" si="15"/>
        <v>1672</v>
      </c>
      <c r="L26" s="171">
        <f t="shared" si="15"/>
        <v>1672</v>
      </c>
      <c r="M26" s="171">
        <f t="shared" si="15"/>
        <v>1669</v>
      </c>
      <c r="N26" s="8">
        <f t="shared" ref="N26:N32" si="16">SUM(B26:M26)</f>
        <v>16705</v>
      </c>
      <c r="P26" s="181">
        <v>1</v>
      </c>
      <c r="Q26" s="175" t="s">
        <v>221</v>
      </c>
      <c r="R26"/>
      <c r="S26"/>
      <c r="T26"/>
    </row>
    <row r="27" spans="1:20" outlineLevel="1" x14ac:dyDescent="0.35">
      <c r="A27" s="17" t="s">
        <v>194</v>
      </c>
      <c r="B27" s="47">
        <v>0</v>
      </c>
      <c r="C27" s="47">
        <v>0</v>
      </c>
      <c r="D27" s="47">
        <v>0</v>
      </c>
      <c r="E27" s="47">
        <v>0</v>
      </c>
      <c r="F27" s="47">
        <v>0</v>
      </c>
      <c r="G27" s="47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>
        <v>0</v>
      </c>
      <c r="N27" s="8">
        <f t="shared" si="16"/>
        <v>0</v>
      </c>
      <c r="P27" s="173"/>
      <c r="R27"/>
      <c r="S27"/>
      <c r="T27"/>
    </row>
    <row r="28" spans="1:20" outlineLevel="1" x14ac:dyDescent="0.35">
      <c r="A28" s="17" t="s">
        <v>43</v>
      </c>
      <c r="B28" s="47">
        <f>3012*0.1</f>
        <v>301.2</v>
      </c>
      <c r="C28" s="47">
        <f t="shared" ref="C28:M28" si="17">3012*0.1</f>
        <v>301.2</v>
      </c>
      <c r="D28" s="47">
        <f t="shared" si="17"/>
        <v>301.2</v>
      </c>
      <c r="E28" s="47">
        <f t="shared" si="17"/>
        <v>301.2</v>
      </c>
      <c r="F28" s="47">
        <f t="shared" si="17"/>
        <v>301.2</v>
      </c>
      <c r="G28" s="47">
        <f t="shared" si="17"/>
        <v>301.2</v>
      </c>
      <c r="H28" s="47">
        <f t="shared" si="17"/>
        <v>301.2</v>
      </c>
      <c r="I28" s="47">
        <f t="shared" si="17"/>
        <v>301.2</v>
      </c>
      <c r="J28" s="47">
        <f t="shared" si="17"/>
        <v>301.2</v>
      </c>
      <c r="K28" s="47">
        <f t="shared" si="17"/>
        <v>301.2</v>
      </c>
      <c r="L28" s="47">
        <f t="shared" si="17"/>
        <v>301.2</v>
      </c>
      <c r="M28" s="47">
        <f t="shared" si="17"/>
        <v>301.2</v>
      </c>
      <c r="N28" s="8">
        <f t="shared" si="16"/>
        <v>3614.3999999999992</v>
      </c>
      <c r="P28" s="173"/>
      <c r="R28"/>
      <c r="S28"/>
      <c r="T28"/>
    </row>
    <row r="29" spans="1:20" outlineLevel="1" x14ac:dyDescent="0.35">
      <c r="A29" s="17" t="s">
        <v>195</v>
      </c>
      <c r="B29" s="47">
        <v>0</v>
      </c>
      <c r="C29" s="47">
        <f>1800*0.1</f>
        <v>180</v>
      </c>
      <c r="D29" s="47">
        <f>3000*0.1</f>
        <v>300</v>
      </c>
      <c r="E29" s="47">
        <f t="shared" ref="E29:M29" si="18">3000*0.1</f>
        <v>300</v>
      </c>
      <c r="F29" s="47">
        <f t="shared" si="18"/>
        <v>300</v>
      </c>
      <c r="G29" s="47">
        <f t="shared" si="18"/>
        <v>300</v>
      </c>
      <c r="H29" s="47">
        <f t="shared" si="18"/>
        <v>300</v>
      </c>
      <c r="I29" s="47">
        <f t="shared" si="18"/>
        <v>300</v>
      </c>
      <c r="J29" s="47">
        <f t="shared" si="18"/>
        <v>300</v>
      </c>
      <c r="K29" s="47">
        <f t="shared" si="18"/>
        <v>300</v>
      </c>
      <c r="L29" s="47">
        <f t="shared" si="18"/>
        <v>300</v>
      </c>
      <c r="M29" s="47">
        <f t="shared" si="18"/>
        <v>300</v>
      </c>
      <c r="N29" s="8">
        <f t="shared" si="16"/>
        <v>3180</v>
      </c>
      <c r="R29"/>
      <c r="S29"/>
      <c r="T29"/>
    </row>
    <row r="30" spans="1:20" outlineLevel="1" x14ac:dyDescent="0.35">
      <c r="A30" s="17" t="s">
        <v>246</v>
      </c>
      <c r="B30" s="47">
        <v>0</v>
      </c>
      <c r="C30" s="47">
        <v>0</v>
      </c>
      <c r="D30" s="47">
        <v>0</v>
      </c>
      <c r="E30" s="47">
        <f>3200*0.1</f>
        <v>320</v>
      </c>
      <c r="F30" s="47">
        <f t="shared" ref="F30:M30" si="19">3200*0.1</f>
        <v>320</v>
      </c>
      <c r="G30" s="47">
        <f t="shared" si="19"/>
        <v>320</v>
      </c>
      <c r="H30" s="47">
        <f t="shared" si="19"/>
        <v>320</v>
      </c>
      <c r="I30" s="47">
        <f t="shared" si="19"/>
        <v>320</v>
      </c>
      <c r="J30" s="47">
        <f t="shared" si="19"/>
        <v>320</v>
      </c>
      <c r="K30" s="47">
        <f t="shared" si="19"/>
        <v>320</v>
      </c>
      <c r="L30" s="47">
        <f t="shared" si="19"/>
        <v>320</v>
      </c>
      <c r="M30" s="47">
        <f t="shared" si="19"/>
        <v>320</v>
      </c>
      <c r="N30" s="8">
        <f t="shared" si="16"/>
        <v>2880</v>
      </c>
      <c r="R30"/>
      <c r="S30"/>
      <c r="T30"/>
    </row>
    <row r="31" spans="1:20" outlineLevel="1" x14ac:dyDescent="0.35">
      <c r="A31" s="17" t="s">
        <v>249</v>
      </c>
      <c r="B31" s="47">
        <v>0</v>
      </c>
      <c r="C31" s="47">
        <v>0</v>
      </c>
      <c r="D31" s="47">
        <v>0</v>
      </c>
      <c r="E31" s="47">
        <f>1100*0.9</f>
        <v>990</v>
      </c>
      <c r="F31" s="47">
        <f>2200*0.1</f>
        <v>220</v>
      </c>
      <c r="G31" s="47">
        <f>2200*0.1</f>
        <v>220</v>
      </c>
      <c r="H31" s="47">
        <f>2500*0.1</f>
        <v>250</v>
      </c>
      <c r="I31" s="47">
        <f t="shared" ref="I31:M31" si="20">2500*0.1</f>
        <v>250</v>
      </c>
      <c r="J31" s="47">
        <f t="shared" si="20"/>
        <v>250</v>
      </c>
      <c r="K31" s="47">
        <f t="shared" si="20"/>
        <v>250</v>
      </c>
      <c r="L31" s="47">
        <f t="shared" si="20"/>
        <v>250</v>
      </c>
      <c r="M31" s="47">
        <f t="shared" si="20"/>
        <v>250</v>
      </c>
      <c r="N31" s="8">
        <f t="shared" si="16"/>
        <v>2930</v>
      </c>
      <c r="R31"/>
      <c r="S31"/>
      <c r="T31"/>
    </row>
    <row r="32" spans="1:20" outlineLevel="1" x14ac:dyDescent="0.35">
      <c r="A32" s="32" t="s">
        <v>250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v>0</v>
      </c>
      <c r="H32" s="47">
        <v>0</v>
      </c>
      <c r="I32" s="47">
        <f>1800*0.1</f>
        <v>180</v>
      </c>
      <c r="J32" s="47">
        <f t="shared" ref="J32:M32" si="21">1800*0.1</f>
        <v>180</v>
      </c>
      <c r="K32" s="47">
        <f t="shared" si="21"/>
        <v>180</v>
      </c>
      <c r="L32" s="47">
        <f t="shared" si="21"/>
        <v>180</v>
      </c>
      <c r="M32" s="47">
        <f t="shared" si="21"/>
        <v>180</v>
      </c>
      <c r="N32" s="8">
        <f t="shared" si="16"/>
        <v>900</v>
      </c>
      <c r="R32"/>
      <c r="S32"/>
      <c r="T32"/>
    </row>
    <row r="33" spans="1:20" outlineLevel="1" x14ac:dyDescent="0.35"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8"/>
      <c r="R33"/>
      <c r="S33"/>
      <c r="T33"/>
    </row>
    <row r="34" spans="1:20" outlineLevel="1" x14ac:dyDescent="0.35"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8"/>
      <c r="R34"/>
      <c r="S34"/>
      <c r="T34"/>
    </row>
    <row r="35" spans="1:20" outlineLevel="1" x14ac:dyDescent="0.35"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8"/>
      <c r="R35"/>
      <c r="S35"/>
      <c r="T35"/>
    </row>
    <row r="36" spans="1:20" outlineLevel="1" x14ac:dyDescent="0.35">
      <c r="A36" s="3" t="s">
        <v>2</v>
      </c>
      <c r="B36" s="47">
        <f>COUNTIF(B27:B35,"&gt;0")*0.36</f>
        <v>0.36</v>
      </c>
      <c r="C36" s="47">
        <f t="shared" ref="C36:L36" si="22">COUNTIF(C27:C35,"&gt;0")*0.36</f>
        <v>0.72</v>
      </c>
      <c r="D36" s="47">
        <f t="shared" si="22"/>
        <v>0.72</v>
      </c>
      <c r="E36" s="47">
        <f t="shared" si="22"/>
        <v>1.44</v>
      </c>
      <c r="F36" s="47">
        <f t="shared" si="22"/>
        <v>1.44</v>
      </c>
      <c r="G36" s="47">
        <f t="shared" si="22"/>
        <v>1.44</v>
      </c>
      <c r="H36" s="47">
        <f t="shared" si="22"/>
        <v>1.44</v>
      </c>
      <c r="I36" s="47">
        <f t="shared" si="22"/>
        <v>1.7999999999999998</v>
      </c>
      <c r="J36" s="47">
        <f t="shared" si="22"/>
        <v>1.7999999999999998</v>
      </c>
      <c r="K36" s="47">
        <f t="shared" si="22"/>
        <v>1.7999999999999998</v>
      </c>
      <c r="L36" s="47">
        <f t="shared" si="22"/>
        <v>1.7999999999999998</v>
      </c>
      <c r="M36" s="172">
        <f>COUNTIF(M27:M35,"&gt;0")*0.36-3</f>
        <v>-1.2000000000000002</v>
      </c>
      <c r="N36" s="8">
        <f>SUM(B36:M36)</f>
        <v>13.560000000000002</v>
      </c>
      <c r="R36"/>
      <c r="S36"/>
      <c r="T36"/>
    </row>
    <row r="37" spans="1:20" outlineLevel="1" x14ac:dyDescent="0.35">
      <c r="A37" s="3" t="s">
        <v>85</v>
      </c>
      <c r="B37" s="39">
        <f t="shared" ref="B37:M37" si="23">SUM(B27:B35)*$P$24</f>
        <v>71.053079999999994</v>
      </c>
      <c r="C37" s="39">
        <f t="shared" si="23"/>
        <v>113.51508</v>
      </c>
      <c r="D37" s="39">
        <f t="shared" si="23"/>
        <v>141.82308</v>
      </c>
      <c r="E37" s="39">
        <f t="shared" si="23"/>
        <v>450.85208</v>
      </c>
      <c r="F37" s="39">
        <f t="shared" si="23"/>
        <v>269.20908000000003</v>
      </c>
      <c r="G37" s="39">
        <f t="shared" si="23"/>
        <v>269.20908000000003</v>
      </c>
      <c r="H37" s="39">
        <f t="shared" si="23"/>
        <v>276.28608000000003</v>
      </c>
      <c r="I37" s="39">
        <f t="shared" si="23"/>
        <v>318.74808000000002</v>
      </c>
      <c r="J37" s="39">
        <f t="shared" si="23"/>
        <v>318.74808000000002</v>
      </c>
      <c r="K37" s="39">
        <f t="shared" si="23"/>
        <v>318.74808000000002</v>
      </c>
      <c r="L37" s="39">
        <f t="shared" si="23"/>
        <v>318.74808000000002</v>
      </c>
      <c r="M37" s="39">
        <f t="shared" si="23"/>
        <v>318.74808000000002</v>
      </c>
      <c r="N37" s="8">
        <f>SUM(B37:M37)</f>
        <v>3185.6879599999997</v>
      </c>
      <c r="Q37" s="175"/>
      <c r="R37"/>
      <c r="S37"/>
      <c r="T37"/>
    </row>
    <row r="38" spans="1:20" outlineLevel="1" x14ac:dyDescent="0.35">
      <c r="A38" s="3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8"/>
      <c r="Q38" s="175"/>
      <c r="R38"/>
      <c r="S38"/>
      <c r="T38"/>
    </row>
    <row r="39" spans="1:20" x14ac:dyDescent="0.35">
      <c r="A39" s="14" t="s">
        <v>199</v>
      </c>
      <c r="B39" s="11">
        <f>B40+B41</f>
        <v>200</v>
      </c>
      <c r="C39" s="11">
        <f t="shared" ref="C39:M39" si="24">C40+C41</f>
        <v>200</v>
      </c>
      <c r="D39" s="11">
        <f t="shared" si="24"/>
        <v>200</v>
      </c>
      <c r="E39" s="11">
        <f t="shared" si="24"/>
        <v>200</v>
      </c>
      <c r="F39" s="11">
        <f t="shared" si="24"/>
        <v>200</v>
      </c>
      <c r="G39" s="11">
        <f t="shared" si="24"/>
        <v>200</v>
      </c>
      <c r="H39" s="11">
        <f t="shared" si="24"/>
        <v>9000</v>
      </c>
      <c r="I39" s="11">
        <f t="shared" si="24"/>
        <v>1157.9166666666665</v>
      </c>
      <c r="J39" s="11">
        <f t="shared" si="24"/>
        <v>1157.9166666666665</v>
      </c>
      <c r="K39" s="11">
        <f t="shared" si="24"/>
        <v>1157.9166666666665</v>
      </c>
      <c r="L39" s="11">
        <f t="shared" si="24"/>
        <v>1157.9166666666665</v>
      </c>
      <c r="M39" s="11">
        <f t="shared" si="24"/>
        <v>1157.9166666666665</v>
      </c>
      <c r="N39" s="12">
        <f>ROUND(SUM(B39:M39),0)</f>
        <v>15990</v>
      </c>
      <c r="Q39" s="1"/>
      <c r="R39"/>
      <c r="S39"/>
      <c r="T39"/>
    </row>
    <row r="40" spans="1:20" hidden="1" outlineLevel="1" x14ac:dyDescent="0.35">
      <c r="A40" s="17" t="s">
        <v>200</v>
      </c>
      <c r="B40" s="16">
        <v>200</v>
      </c>
      <c r="C40" s="16">
        <v>200</v>
      </c>
      <c r="D40" s="16">
        <v>200</v>
      </c>
      <c r="E40" s="16">
        <v>200</v>
      </c>
      <c r="F40" s="16">
        <v>200</v>
      </c>
      <c r="G40" s="16">
        <v>200</v>
      </c>
      <c r="H40" s="16">
        <v>9000</v>
      </c>
      <c r="I40" s="16">
        <v>1157.9166666666665</v>
      </c>
      <c r="J40" s="16">
        <v>1157.9166666666665</v>
      </c>
      <c r="K40" s="16">
        <v>1157.9166666666665</v>
      </c>
      <c r="L40" s="16">
        <v>1157.9166666666665</v>
      </c>
      <c r="M40" s="16">
        <v>1157.9166666666665</v>
      </c>
      <c r="N40" s="8">
        <f t="shared" ref="N40:N41" si="25">SUM(B40:M40)</f>
        <v>15989.58333333333</v>
      </c>
      <c r="Q40" s="177"/>
    </row>
    <row r="41" spans="1:20" hidden="1" outlineLevel="1" x14ac:dyDescent="0.35"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8">
        <f t="shared" si="25"/>
        <v>0</v>
      </c>
      <c r="S41" s="45"/>
    </row>
    <row r="42" spans="1:20" collapsed="1" x14ac:dyDescent="0.35">
      <c r="A42" s="14" t="s">
        <v>6</v>
      </c>
      <c r="B42" s="6">
        <f>B43+B44</f>
        <v>453.19000000000005</v>
      </c>
      <c r="C42" s="6">
        <f t="shared" ref="C42:M42" si="26">C43+C44</f>
        <v>448.18</v>
      </c>
      <c r="D42" s="6">
        <f t="shared" si="26"/>
        <v>386.95000000000005</v>
      </c>
      <c r="E42" s="6">
        <f t="shared" si="26"/>
        <v>386.53</v>
      </c>
      <c r="F42" s="6">
        <f t="shared" si="26"/>
        <v>386.53000000000003</v>
      </c>
      <c r="G42" s="6">
        <f t="shared" si="26"/>
        <v>386.53000000000003</v>
      </c>
      <c r="H42" s="6">
        <f t="shared" si="26"/>
        <v>386.53000000000003</v>
      </c>
      <c r="I42" s="6">
        <f t="shared" si="26"/>
        <v>955</v>
      </c>
      <c r="J42" s="6">
        <f t="shared" si="26"/>
        <v>955</v>
      </c>
      <c r="K42" s="6">
        <f t="shared" si="26"/>
        <v>955</v>
      </c>
      <c r="L42" s="6">
        <f t="shared" si="26"/>
        <v>955</v>
      </c>
      <c r="M42" s="6">
        <f t="shared" si="26"/>
        <v>955</v>
      </c>
      <c r="N42" s="12">
        <f>ROUND(SUM(B42:M42),0)</f>
        <v>7609</v>
      </c>
      <c r="Q42" s="1"/>
      <c r="R42" s="1"/>
    </row>
    <row r="43" spans="1:20" hidden="1" outlineLevel="1" x14ac:dyDescent="0.35">
      <c r="A43" s="17" t="s">
        <v>7</v>
      </c>
      <c r="B43" s="16">
        <v>453.19000000000005</v>
      </c>
      <c r="C43" s="16">
        <v>448.18</v>
      </c>
      <c r="D43" s="16">
        <v>386.95000000000005</v>
      </c>
      <c r="E43" s="16">
        <v>386.53</v>
      </c>
      <c r="F43" s="16">
        <v>386.53000000000003</v>
      </c>
      <c r="G43" s="16">
        <v>386.53000000000003</v>
      </c>
      <c r="H43" s="16">
        <v>386.53000000000003</v>
      </c>
      <c r="I43" s="16">
        <v>955</v>
      </c>
      <c r="J43" s="16">
        <v>955</v>
      </c>
      <c r="K43" s="16">
        <v>955</v>
      </c>
      <c r="L43" s="16">
        <v>955</v>
      </c>
      <c r="M43" s="16">
        <v>955</v>
      </c>
      <c r="N43" s="8">
        <f t="shared" ref="N43:N69" si="27">SUM(B43:M43)</f>
        <v>7609.4400000000005</v>
      </c>
    </row>
    <row r="44" spans="1:20" hidden="1" outlineLevel="1" x14ac:dyDescent="0.35"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8">
        <f t="shared" si="27"/>
        <v>0</v>
      </c>
    </row>
    <row r="45" spans="1:20" ht="31" collapsed="1" x14ac:dyDescent="0.35">
      <c r="A45" s="14" t="s">
        <v>9</v>
      </c>
      <c r="B45" s="11">
        <f>SUM(B46:B49)</f>
        <v>3737.05</v>
      </c>
      <c r="C45" s="11">
        <f t="shared" ref="C45:M45" si="28">SUM(C46:C49)</f>
        <v>3575.77</v>
      </c>
      <c r="D45" s="11">
        <f t="shared" si="28"/>
        <v>3341.33</v>
      </c>
      <c r="E45" s="11">
        <f t="shared" si="28"/>
        <v>2881.53</v>
      </c>
      <c r="F45" s="11">
        <f t="shared" si="28"/>
        <v>2661.7400000000002</v>
      </c>
      <c r="G45" s="11">
        <f t="shared" si="28"/>
        <v>2665.16</v>
      </c>
      <c r="H45" s="11">
        <f t="shared" si="28"/>
        <v>2631.84</v>
      </c>
      <c r="I45" s="11">
        <f t="shared" si="28"/>
        <v>2875</v>
      </c>
      <c r="J45" s="11">
        <f t="shared" si="28"/>
        <v>2875</v>
      </c>
      <c r="K45" s="11">
        <f t="shared" si="28"/>
        <v>2875</v>
      </c>
      <c r="L45" s="11">
        <f t="shared" si="28"/>
        <v>2875</v>
      </c>
      <c r="M45" s="11">
        <f t="shared" si="28"/>
        <v>2875</v>
      </c>
      <c r="N45" s="12">
        <f>ROUND(SUM(B45:M45),0)</f>
        <v>35869</v>
      </c>
      <c r="Q45" s="1"/>
      <c r="R45" s="1"/>
    </row>
    <row r="46" spans="1:20" hidden="1" outlineLevel="1" x14ac:dyDescent="0.35">
      <c r="A46" s="37" t="s">
        <v>201</v>
      </c>
      <c r="B46" s="15">
        <v>10</v>
      </c>
      <c r="C46" s="15">
        <v>10</v>
      </c>
      <c r="D46" s="15">
        <v>10</v>
      </c>
      <c r="E46" s="15">
        <v>10</v>
      </c>
      <c r="F46" s="15">
        <v>10</v>
      </c>
      <c r="G46" s="15">
        <v>10</v>
      </c>
      <c r="H46" s="15">
        <v>10</v>
      </c>
      <c r="I46" s="15">
        <v>10</v>
      </c>
      <c r="J46" s="15">
        <v>10</v>
      </c>
      <c r="K46" s="15">
        <v>10</v>
      </c>
      <c r="L46" s="15">
        <v>10</v>
      </c>
      <c r="M46" s="15">
        <v>10</v>
      </c>
      <c r="N46" s="8">
        <f t="shared" si="27"/>
        <v>120</v>
      </c>
    </row>
    <row r="47" spans="1:20" hidden="1" outlineLevel="1" x14ac:dyDescent="0.35">
      <c r="A47" s="37" t="s">
        <v>202</v>
      </c>
      <c r="B47" s="15">
        <v>2501.92</v>
      </c>
      <c r="C47" s="15">
        <v>2501.92</v>
      </c>
      <c r="D47" s="15">
        <v>2501.92</v>
      </c>
      <c r="E47" s="15">
        <v>2501.92</v>
      </c>
      <c r="F47" s="15">
        <v>2501.92</v>
      </c>
      <c r="G47" s="15">
        <v>2501.92</v>
      </c>
      <c r="H47" s="15">
        <v>2501.92</v>
      </c>
      <c r="I47" s="15">
        <v>2600</v>
      </c>
      <c r="J47" s="15">
        <v>2600</v>
      </c>
      <c r="K47" s="15">
        <v>2600</v>
      </c>
      <c r="L47" s="15">
        <v>2600</v>
      </c>
      <c r="M47" s="15">
        <v>2600</v>
      </c>
      <c r="N47" s="8">
        <f t="shared" si="27"/>
        <v>30513.440000000002</v>
      </c>
    </row>
    <row r="48" spans="1:20" hidden="1" outlineLevel="1" x14ac:dyDescent="0.35">
      <c r="A48" s="37" t="s">
        <v>203</v>
      </c>
      <c r="B48" s="15">
        <v>1210.1300000000001</v>
      </c>
      <c r="C48" s="15">
        <v>1048.8499999999999</v>
      </c>
      <c r="D48" s="15">
        <v>814.41</v>
      </c>
      <c r="E48" s="15">
        <v>354.61</v>
      </c>
      <c r="F48" s="15">
        <v>134.82</v>
      </c>
      <c r="G48" s="15">
        <v>138.24</v>
      </c>
      <c r="H48" s="15">
        <v>104.92</v>
      </c>
      <c r="I48" s="15">
        <v>265</v>
      </c>
      <c r="J48" s="15">
        <v>265</v>
      </c>
      <c r="K48" s="15">
        <v>265</v>
      </c>
      <c r="L48" s="15">
        <v>265</v>
      </c>
      <c r="M48" s="15">
        <v>265</v>
      </c>
      <c r="N48" s="8">
        <f t="shared" si="27"/>
        <v>5130.9800000000005</v>
      </c>
    </row>
    <row r="49" spans="1:18" hidden="1" outlineLevel="1" x14ac:dyDescent="0.35">
      <c r="A49" s="37" t="s">
        <v>204</v>
      </c>
      <c r="B49" s="15">
        <v>15</v>
      </c>
      <c r="C49" s="15">
        <v>15</v>
      </c>
      <c r="D49" s="15">
        <v>15</v>
      </c>
      <c r="E49" s="15">
        <v>15</v>
      </c>
      <c r="F49" s="15">
        <v>15</v>
      </c>
      <c r="G49" s="15">
        <v>15</v>
      </c>
      <c r="H49" s="15">
        <v>15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8">
        <f t="shared" si="27"/>
        <v>105</v>
      </c>
    </row>
    <row r="50" spans="1:18" ht="33.75" customHeight="1" collapsed="1" x14ac:dyDescent="0.35">
      <c r="A50" s="14" t="s">
        <v>205</v>
      </c>
      <c r="B50" s="6">
        <f>B51</f>
        <v>0</v>
      </c>
      <c r="C50" s="6">
        <f t="shared" ref="C50:M50" si="29">C51</f>
        <v>0</v>
      </c>
      <c r="D50" s="6">
        <f t="shared" si="29"/>
        <v>113.66</v>
      </c>
      <c r="E50" s="6">
        <f t="shared" si="29"/>
        <v>121.45</v>
      </c>
      <c r="F50" s="6">
        <f t="shared" si="29"/>
        <v>182.32</v>
      </c>
      <c r="G50" s="6">
        <f t="shared" si="29"/>
        <v>50</v>
      </c>
      <c r="H50" s="6">
        <f t="shared" si="29"/>
        <v>350</v>
      </c>
      <c r="I50" s="6">
        <f t="shared" si="29"/>
        <v>350</v>
      </c>
      <c r="J50" s="6">
        <f t="shared" si="29"/>
        <v>350</v>
      </c>
      <c r="K50" s="6">
        <f t="shared" si="29"/>
        <v>350</v>
      </c>
      <c r="L50" s="6">
        <f t="shared" si="29"/>
        <v>350</v>
      </c>
      <c r="M50" s="6">
        <f t="shared" si="29"/>
        <v>350</v>
      </c>
      <c r="N50" s="12">
        <f>ROUND(SUM(B50:M50),0)</f>
        <v>2567</v>
      </c>
      <c r="Q50" s="1"/>
      <c r="R50" s="1"/>
    </row>
    <row r="51" spans="1:18" hidden="1" outlineLevel="1" x14ac:dyDescent="0.35">
      <c r="A51" s="17" t="s">
        <v>206</v>
      </c>
      <c r="B51" s="33">
        <v>0</v>
      </c>
      <c r="C51" s="33">
        <v>0</v>
      </c>
      <c r="D51" s="33">
        <v>113.66</v>
      </c>
      <c r="E51" s="33">
        <v>121.45</v>
      </c>
      <c r="F51" s="33">
        <v>182.32</v>
      </c>
      <c r="G51" s="33">
        <v>50</v>
      </c>
      <c r="H51" s="33">
        <v>350</v>
      </c>
      <c r="I51" s="33">
        <v>350</v>
      </c>
      <c r="J51" s="33">
        <v>350</v>
      </c>
      <c r="K51" s="33">
        <v>350</v>
      </c>
      <c r="L51" s="33">
        <v>350</v>
      </c>
      <c r="M51" s="33">
        <v>350</v>
      </c>
      <c r="N51" s="13">
        <f t="shared" si="27"/>
        <v>2567.4300000000003</v>
      </c>
    </row>
    <row r="52" spans="1:18" collapsed="1" x14ac:dyDescent="0.35">
      <c r="A52" s="14" t="s">
        <v>5</v>
      </c>
      <c r="B52" s="11">
        <f>SUM(B53:B58)</f>
        <v>240.73000000000002</v>
      </c>
      <c r="C52" s="11">
        <f t="shared" ref="C52:M52" si="30">SUM(C53:C58)</f>
        <v>179.42000000000002</v>
      </c>
      <c r="D52" s="11">
        <f t="shared" si="30"/>
        <v>166.29000000000002</v>
      </c>
      <c r="E52" s="11">
        <f t="shared" si="30"/>
        <v>169.29</v>
      </c>
      <c r="F52" s="11">
        <f t="shared" si="30"/>
        <v>143.31</v>
      </c>
      <c r="G52" s="11">
        <f t="shared" si="30"/>
        <v>143.31</v>
      </c>
      <c r="H52" s="11">
        <f t="shared" si="30"/>
        <v>319</v>
      </c>
      <c r="I52" s="11">
        <f t="shared" si="30"/>
        <v>319</v>
      </c>
      <c r="J52" s="11">
        <f t="shared" si="30"/>
        <v>319</v>
      </c>
      <c r="K52" s="11">
        <f t="shared" si="30"/>
        <v>319</v>
      </c>
      <c r="L52" s="11">
        <f t="shared" si="30"/>
        <v>319</v>
      </c>
      <c r="M52" s="11">
        <f t="shared" si="30"/>
        <v>319</v>
      </c>
      <c r="N52" s="12">
        <f>ROUND(SUM(B52:M52),0)</f>
        <v>2956</v>
      </c>
      <c r="Q52" s="1"/>
      <c r="R52" s="1"/>
    </row>
    <row r="53" spans="1:18" hidden="1" outlineLevel="1" x14ac:dyDescent="0.35">
      <c r="A53" s="32" t="s">
        <v>207</v>
      </c>
      <c r="B53" s="40">
        <v>24.08</v>
      </c>
      <c r="C53" s="40">
        <v>24.08</v>
      </c>
      <c r="D53" s="40">
        <v>24.32</v>
      </c>
      <c r="E53" s="40">
        <v>24.08</v>
      </c>
      <c r="F53" s="40">
        <v>24.08</v>
      </c>
      <c r="G53" s="40">
        <v>24.08</v>
      </c>
      <c r="H53" s="40"/>
      <c r="I53" s="40"/>
      <c r="J53" s="40"/>
      <c r="K53" s="40"/>
      <c r="L53" s="40"/>
      <c r="M53" s="40"/>
      <c r="N53" s="13">
        <f t="shared" si="27"/>
        <v>144.71999999999997</v>
      </c>
    </row>
    <row r="54" spans="1:18" hidden="1" outlineLevel="1" x14ac:dyDescent="0.35">
      <c r="A54" s="32" t="s">
        <v>208</v>
      </c>
      <c r="B54" s="40">
        <v>105.98</v>
      </c>
      <c r="C54" s="40">
        <v>105.85</v>
      </c>
      <c r="D54" s="40">
        <v>90.51</v>
      </c>
      <c r="E54" s="40">
        <v>73.599999999999994</v>
      </c>
      <c r="F54" s="40">
        <v>69.739999999999995</v>
      </c>
      <c r="G54" s="40">
        <v>69.739999999999995</v>
      </c>
      <c r="H54" s="40"/>
      <c r="I54" s="40"/>
      <c r="J54" s="40"/>
      <c r="K54" s="40"/>
      <c r="L54" s="40"/>
      <c r="M54" s="40"/>
      <c r="N54" s="13">
        <f t="shared" si="27"/>
        <v>515.41999999999996</v>
      </c>
    </row>
    <row r="55" spans="1:18" hidden="1" outlineLevel="1" x14ac:dyDescent="0.35">
      <c r="A55" s="32" t="s">
        <v>209</v>
      </c>
      <c r="B55" s="40">
        <v>49.49</v>
      </c>
      <c r="C55" s="40">
        <v>49.49</v>
      </c>
      <c r="D55" s="40">
        <v>49.49</v>
      </c>
      <c r="E55" s="40">
        <v>49.49</v>
      </c>
      <c r="F55" s="40">
        <v>49.49</v>
      </c>
      <c r="G55" s="40">
        <v>49.49</v>
      </c>
      <c r="H55" s="40">
        <v>314</v>
      </c>
      <c r="I55" s="40">
        <v>314</v>
      </c>
      <c r="J55" s="40">
        <v>314</v>
      </c>
      <c r="K55" s="40">
        <v>314</v>
      </c>
      <c r="L55" s="40">
        <v>314</v>
      </c>
      <c r="M55" s="40">
        <v>314</v>
      </c>
      <c r="N55" s="13">
        <f t="shared" si="27"/>
        <v>2180.94</v>
      </c>
    </row>
    <row r="56" spans="1:18" hidden="1" outlineLevel="1" x14ac:dyDescent="0.35">
      <c r="A56" s="32" t="s">
        <v>210</v>
      </c>
      <c r="B56" s="173">
        <v>61.18</v>
      </c>
      <c r="C56" s="173">
        <v>0</v>
      </c>
      <c r="D56" s="173">
        <v>1.97</v>
      </c>
      <c r="E56" s="173">
        <v>22.12</v>
      </c>
      <c r="F56" s="173">
        <v>0</v>
      </c>
      <c r="G56" s="173">
        <v>0</v>
      </c>
      <c r="H56" s="173">
        <v>5</v>
      </c>
      <c r="I56" s="173">
        <v>5</v>
      </c>
      <c r="J56" s="173">
        <v>5</v>
      </c>
      <c r="K56" s="173">
        <v>5</v>
      </c>
      <c r="L56" s="173">
        <v>5</v>
      </c>
      <c r="M56" s="173">
        <v>5</v>
      </c>
      <c r="N56" s="13">
        <f t="shared" si="27"/>
        <v>115.27</v>
      </c>
    </row>
    <row r="57" spans="1:18" hidden="1" outlineLevel="1" x14ac:dyDescent="0.35">
      <c r="A57" s="4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13">
        <f t="shared" si="27"/>
        <v>0</v>
      </c>
    </row>
    <row r="58" spans="1:18" ht="18" hidden="1" customHeight="1" outlineLevel="1" x14ac:dyDescent="0.35">
      <c r="A58" s="4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13">
        <f t="shared" si="27"/>
        <v>0</v>
      </c>
      <c r="Q58" s="178"/>
      <c r="R58" s="30"/>
    </row>
    <row r="59" spans="1:18" collapsed="1" x14ac:dyDescent="0.35">
      <c r="A59" s="14" t="s">
        <v>3</v>
      </c>
      <c r="B59" s="11">
        <f>SUM(B60:B62)</f>
        <v>132.35</v>
      </c>
      <c r="C59" s="11">
        <f t="shared" ref="C59:M59" si="31">SUM(C60:C62)</f>
        <v>333.27</v>
      </c>
      <c r="D59" s="11">
        <f t="shared" si="31"/>
        <v>174.53</v>
      </c>
      <c r="E59" s="11">
        <f t="shared" si="31"/>
        <v>24.99</v>
      </c>
      <c r="F59" s="11">
        <f t="shared" si="31"/>
        <v>241.42</v>
      </c>
      <c r="G59" s="11">
        <f t="shared" si="31"/>
        <v>292.57</v>
      </c>
      <c r="H59" s="11">
        <f t="shared" si="31"/>
        <v>80</v>
      </c>
      <c r="I59" s="11">
        <f t="shared" si="31"/>
        <v>80</v>
      </c>
      <c r="J59" s="11">
        <f t="shared" si="31"/>
        <v>80</v>
      </c>
      <c r="K59" s="11">
        <f t="shared" si="31"/>
        <v>80</v>
      </c>
      <c r="L59" s="11">
        <f t="shared" si="31"/>
        <v>80</v>
      </c>
      <c r="M59" s="11">
        <f t="shared" si="31"/>
        <v>80</v>
      </c>
      <c r="N59" s="12">
        <f>ROUND(SUM(B59:M59),0)</f>
        <v>1679</v>
      </c>
      <c r="Q59" s="1"/>
      <c r="R59" s="1"/>
    </row>
    <row r="60" spans="1:18" hidden="1" outlineLevel="1" x14ac:dyDescent="0.35">
      <c r="A60" s="37" t="s">
        <v>211</v>
      </c>
      <c r="B60" s="15">
        <v>132.35</v>
      </c>
      <c r="C60" s="15">
        <v>333.27</v>
      </c>
      <c r="D60" s="15">
        <v>174.53</v>
      </c>
      <c r="E60" s="15">
        <v>0</v>
      </c>
      <c r="F60" s="15">
        <v>241.42</v>
      </c>
      <c r="G60" s="15">
        <v>292.57</v>
      </c>
      <c r="H60" s="15">
        <v>80</v>
      </c>
      <c r="I60" s="15">
        <v>80</v>
      </c>
      <c r="J60" s="15">
        <v>80</v>
      </c>
      <c r="K60" s="15">
        <v>80</v>
      </c>
      <c r="L60" s="15">
        <v>80</v>
      </c>
      <c r="M60" s="15">
        <v>80</v>
      </c>
      <c r="N60" s="8">
        <f t="shared" si="27"/>
        <v>1654.1399999999999</v>
      </c>
    </row>
    <row r="61" spans="1:18" hidden="1" outlineLevel="1" x14ac:dyDescent="0.35">
      <c r="A61" s="17" t="s">
        <v>212</v>
      </c>
      <c r="B61" s="42">
        <v>0</v>
      </c>
      <c r="C61" s="42">
        <v>0</v>
      </c>
      <c r="D61" s="42">
        <v>0</v>
      </c>
      <c r="E61" s="42">
        <v>24.99</v>
      </c>
      <c r="F61" s="42">
        <v>0</v>
      </c>
      <c r="G61" s="42">
        <v>0</v>
      </c>
      <c r="H61" s="42"/>
      <c r="I61" s="42"/>
      <c r="J61" s="42"/>
      <c r="K61" s="42"/>
      <c r="L61" s="42"/>
      <c r="M61" s="42"/>
      <c r="N61" s="8">
        <f t="shared" si="27"/>
        <v>24.99</v>
      </c>
    </row>
    <row r="62" spans="1:18" hidden="1" outlineLevel="1" x14ac:dyDescent="0.35"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8">
        <f t="shared" si="27"/>
        <v>0</v>
      </c>
    </row>
    <row r="63" spans="1:18" collapsed="1" x14ac:dyDescent="0.35">
      <c r="A63" s="14" t="s">
        <v>8</v>
      </c>
      <c r="B63" s="11">
        <f>SUM(B64:B70)</f>
        <v>983.56</v>
      </c>
      <c r="C63" s="11">
        <f t="shared" ref="C63:M63" si="32">SUM(C64:C70)</f>
        <v>888.95</v>
      </c>
      <c r="D63" s="11">
        <f t="shared" si="32"/>
        <v>1514.56</v>
      </c>
      <c r="E63" s="11">
        <f t="shared" si="32"/>
        <v>4461.33</v>
      </c>
      <c r="F63" s="11">
        <f t="shared" si="32"/>
        <v>1100.6399999999999</v>
      </c>
      <c r="G63" s="11">
        <f t="shared" si="32"/>
        <v>1286.01</v>
      </c>
      <c r="H63" s="11">
        <f t="shared" si="32"/>
        <v>10100</v>
      </c>
      <c r="I63" s="11">
        <f t="shared" si="32"/>
        <v>1100</v>
      </c>
      <c r="J63" s="11">
        <f t="shared" si="32"/>
        <v>5100</v>
      </c>
      <c r="K63" s="11">
        <f t="shared" si="32"/>
        <v>11099</v>
      </c>
      <c r="L63" s="11">
        <f t="shared" si="32"/>
        <v>1100</v>
      </c>
      <c r="M63" s="11">
        <f t="shared" si="32"/>
        <v>1085</v>
      </c>
      <c r="N63" s="12">
        <f>ROUND(SUM(B63:M63),0)</f>
        <v>39819</v>
      </c>
      <c r="Q63" s="1"/>
      <c r="R63" s="1"/>
    </row>
    <row r="64" spans="1:18" hidden="1" outlineLevel="1" x14ac:dyDescent="0.35">
      <c r="A64" s="17" t="s">
        <v>236</v>
      </c>
      <c r="B64" s="40">
        <v>165</v>
      </c>
      <c r="C64" s="40">
        <v>0</v>
      </c>
      <c r="D64" s="40">
        <v>330</v>
      </c>
      <c r="E64" s="40">
        <v>330</v>
      </c>
      <c r="F64" s="40">
        <v>330</v>
      </c>
      <c r="G64" s="40">
        <v>330</v>
      </c>
      <c r="H64" s="40">
        <v>330</v>
      </c>
      <c r="I64" s="40">
        <v>330</v>
      </c>
      <c r="J64" s="40">
        <v>330</v>
      </c>
      <c r="K64" s="40">
        <v>330</v>
      </c>
      <c r="L64" s="40">
        <v>330</v>
      </c>
      <c r="M64" s="40">
        <v>330</v>
      </c>
      <c r="N64" s="13">
        <f t="shared" si="27"/>
        <v>3465</v>
      </c>
    </row>
    <row r="65" spans="1:18" hidden="1" outlineLevel="1" x14ac:dyDescent="0.35">
      <c r="A65" s="17" t="s">
        <v>214</v>
      </c>
      <c r="B65" s="40">
        <v>45</v>
      </c>
      <c r="C65" s="40">
        <v>45</v>
      </c>
      <c r="D65" s="40">
        <v>45</v>
      </c>
      <c r="E65" s="40">
        <v>45</v>
      </c>
      <c r="F65" s="40">
        <v>45</v>
      </c>
      <c r="G65" s="40">
        <v>45</v>
      </c>
      <c r="H65" s="40">
        <v>45</v>
      </c>
      <c r="I65" s="40">
        <v>45</v>
      </c>
      <c r="J65" s="40">
        <v>4045</v>
      </c>
      <c r="K65" s="40">
        <v>45</v>
      </c>
      <c r="L65" s="40">
        <v>45</v>
      </c>
      <c r="M65" s="40">
        <v>45</v>
      </c>
      <c r="N65" s="13">
        <f t="shared" si="27"/>
        <v>4540</v>
      </c>
    </row>
    <row r="66" spans="1:18" hidden="1" outlineLevel="1" x14ac:dyDescent="0.35"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13">
        <f t="shared" si="27"/>
        <v>0</v>
      </c>
    </row>
    <row r="67" spans="1:18" hidden="1" outlineLevel="1" x14ac:dyDescent="0.35"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>
        <v>-15</v>
      </c>
      <c r="N67" s="13">
        <f t="shared" si="27"/>
        <v>-15</v>
      </c>
      <c r="P67" s="32" t="s">
        <v>243</v>
      </c>
    </row>
    <row r="68" spans="1:18" hidden="1" outlineLevel="1" x14ac:dyDescent="0.35">
      <c r="A68" s="17" t="s">
        <v>215</v>
      </c>
      <c r="B68" s="40">
        <v>475</v>
      </c>
      <c r="C68" s="40">
        <v>475</v>
      </c>
      <c r="D68" s="40">
        <v>475</v>
      </c>
      <c r="E68" s="40">
        <v>475</v>
      </c>
      <c r="F68" s="40">
        <v>475</v>
      </c>
      <c r="G68" s="40">
        <v>475</v>
      </c>
      <c r="H68" s="40">
        <v>9475</v>
      </c>
      <c r="I68" s="40">
        <v>475</v>
      </c>
      <c r="J68" s="40">
        <v>475</v>
      </c>
      <c r="K68" s="40">
        <v>10474</v>
      </c>
      <c r="L68" s="40">
        <v>475</v>
      </c>
      <c r="M68" s="40">
        <v>475</v>
      </c>
      <c r="N68" s="13">
        <f t="shared" si="27"/>
        <v>24699</v>
      </c>
    </row>
    <row r="69" spans="1:18" hidden="1" outlineLevel="1" x14ac:dyDescent="0.35">
      <c r="A69" s="17" t="s">
        <v>216</v>
      </c>
      <c r="B69" s="40">
        <v>298.56</v>
      </c>
      <c r="C69" s="40">
        <v>368.95</v>
      </c>
      <c r="D69" s="40">
        <v>664.56</v>
      </c>
      <c r="E69" s="40">
        <v>3611.3300000000004</v>
      </c>
      <c r="F69" s="40">
        <v>250.64</v>
      </c>
      <c r="G69" s="40">
        <v>436.01</v>
      </c>
      <c r="H69" s="40">
        <v>250</v>
      </c>
      <c r="I69" s="40">
        <v>250</v>
      </c>
      <c r="J69" s="40">
        <v>250</v>
      </c>
      <c r="K69" s="40">
        <v>250</v>
      </c>
      <c r="L69" s="40">
        <v>250</v>
      </c>
      <c r="M69" s="40">
        <v>250</v>
      </c>
      <c r="N69" s="13">
        <f t="shared" si="27"/>
        <v>7130.0500000000011</v>
      </c>
    </row>
    <row r="70" spans="1:18" hidden="1" outlineLevel="1" x14ac:dyDescent="0.35"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13"/>
      <c r="P70" s="173">
        <f>ROUND(N39+N42+N45+N50+N52+N59+N63,0)</f>
        <v>106489</v>
      </c>
      <c r="Q70" s="32" t="s">
        <v>217</v>
      </c>
    </row>
    <row r="71" spans="1:18" collapsed="1" x14ac:dyDescent="0.35">
      <c r="A71" s="9" t="s">
        <v>39</v>
      </c>
      <c r="B71" s="10">
        <f t="shared" ref="B71:M71" si="33">ROUND(B5+B39+B42+B45+B50+B52+B59+B63,0)</f>
        <v>33156</v>
      </c>
      <c r="C71" s="10">
        <f t="shared" si="33"/>
        <v>32543</v>
      </c>
      <c r="D71" s="10">
        <f t="shared" si="33"/>
        <v>34706</v>
      </c>
      <c r="E71" s="10">
        <f t="shared" si="33"/>
        <v>39746</v>
      </c>
      <c r="F71" s="10">
        <f t="shared" si="33"/>
        <v>39657</v>
      </c>
      <c r="G71" s="10">
        <f t="shared" si="33"/>
        <v>39403</v>
      </c>
      <c r="H71" s="10">
        <f t="shared" si="33"/>
        <v>57616</v>
      </c>
      <c r="I71" s="10">
        <f t="shared" si="33"/>
        <v>43812</v>
      </c>
      <c r="J71" s="10">
        <f t="shared" si="33"/>
        <v>47812</v>
      </c>
      <c r="K71" s="10">
        <f t="shared" si="33"/>
        <v>53811</v>
      </c>
      <c r="L71" s="10">
        <f t="shared" si="33"/>
        <v>43812</v>
      </c>
      <c r="M71" s="10">
        <f t="shared" si="33"/>
        <v>43796</v>
      </c>
      <c r="N71" s="10">
        <f>ROUND(N5+N39+N42+N45+N50+N52+N59+N63,0)</f>
        <v>509868</v>
      </c>
      <c r="R71" s="46"/>
    </row>
    <row r="73" spans="1:18" ht="18.75" customHeight="1" x14ac:dyDescent="0.35">
      <c r="A73" s="213" t="str">
        <f>Stundas_konkursi!A3</f>
        <v>Projektu iesniegumu vērtēšana: "Siltumnīcefekta gāzu emisiju samazināšana pašvaldību publisko teritoriju apgaismojuma infrastruktūrā"</v>
      </c>
      <c r="B73" s="213"/>
      <c r="C73" s="213"/>
      <c r="D73" s="213"/>
      <c r="E73" s="213"/>
      <c r="F73" s="213"/>
      <c r="G73" s="213"/>
      <c r="H73" s="213"/>
      <c r="I73" s="213"/>
      <c r="J73" s="213"/>
      <c r="K73" s="213"/>
      <c r="L73" s="213"/>
      <c r="M73" s="213"/>
      <c r="N73" s="213"/>
      <c r="Q73" s="179"/>
      <c r="R73" s="18"/>
    </row>
    <row r="74" spans="1:18" x14ac:dyDescent="0.35">
      <c r="A74" s="14" t="s">
        <v>1</v>
      </c>
      <c r="B74" s="6">
        <f>ROUND(SUM(B75:B81),0)</f>
        <v>0</v>
      </c>
      <c r="C74" s="6">
        <f t="shared" ref="C74:M74" si="34">ROUND(SUM(C75:C81),0)</f>
        <v>6488</v>
      </c>
      <c r="D74" s="6">
        <f t="shared" si="34"/>
        <v>0</v>
      </c>
      <c r="E74" s="6">
        <f t="shared" si="34"/>
        <v>2101</v>
      </c>
      <c r="F74" s="6">
        <f t="shared" si="34"/>
        <v>0</v>
      </c>
      <c r="G74" s="6">
        <f t="shared" si="34"/>
        <v>0</v>
      </c>
      <c r="H74" s="6">
        <f t="shared" si="34"/>
        <v>0</v>
      </c>
      <c r="I74" s="6">
        <f t="shared" si="34"/>
        <v>0</v>
      </c>
      <c r="J74" s="6">
        <f t="shared" si="34"/>
        <v>0</v>
      </c>
      <c r="K74" s="6">
        <f t="shared" si="34"/>
        <v>0</v>
      </c>
      <c r="L74" s="6">
        <f t="shared" si="34"/>
        <v>0</v>
      </c>
      <c r="M74" s="6">
        <f t="shared" si="34"/>
        <v>0</v>
      </c>
      <c r="N74" s="7">
        <f>SUM(B74:M74)</f>
        <v>8589</v>
      </c>
      <c r="Q74" s="45"/>
      <c r="R74" s="41"/>
    </row>
    <row r="75" spans="1:18" hidden="1" outlineLevel="1" x14ac:dyDescent="0.35">
      <c r="A75" s="17" t="s">
        <v>75</v>
      </c>
      <c r="B75" s="16"/>
      <c r="C75" s="47"/>
      <c r="D75" s="47"/>
      <c r="E75" s="16"/>
      <c r="F75" s="16"/>
      <c r="G75" s="16"/>
      <c r="H75" s="16"/>
      <c r="I75" s="16"/>
      <c r="J75" s="16"/>
      <c r="K75" s="16"/>
      <c r="L75" s="47"/>
      <c r="M75" s="47"/>
      <c r="N75" s="13">
        <f>SUM(B75:M75)</f>
        <v>0</v>
      </c>
    </row>
    <row r="76" spans="1:18" hidden="1" outlineLevel="1" x14ac:dyDescent="0.35">
      <c r="A76" s="17" t="s">
        <v>81</v>
      </c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13">
        <f t="shared" ref="N76:N78" si="35">SUM(B76:M76)</f>
        <v>0</v>
      </c>
    </row>
    <row r="77" spans="1:18" hidden="1" outlineLevel="1" x14ac:dyDescent="0.35">
      <c r="A77" s="17" t="s">
        <v>11</v>
      </c>
      <c r="B77" s="42"/>
      <c r="C77" s="42">
        <v>5250</v>
      </c>
      <c r="D77" s="16">
        <v>0</v>
      </c>
      <c r="E77" s="47">
        <v>1700</v>
      </c>
      <c r="F77" s="16"/>
      <c r="G77" s="16"/>
      <c r="H77" s="47"/>
      <c r="I77" s="16"/>
      <c r="J77" s="16"/>
      <c r="L77" s="47"/>
      <c r="M77" s="16"/>
      <c r="N77" s="13">
        <f t="shared" si="35"/>
        <v>6950</v>
      </c>
    </row>
    <row r="78" spans="1:18" hidden="1" outlineLevel="1" x14ac:dyDescent="0.35">
      <c r="A78" s="17" t="s">
        <v>2</v>
      </c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13">
        <f t="shared" si="35"/>
        <v>0</v>
      </c>
    </row>
    <row r="79" spans="1:18" hidden="1" outlineLevel="1" x14ac:dyDescent="0.35">
      <c r="A79" s="17" t="s">
        <v>85</v>
      </c>
      <c r="B79" s="39">
        <f t="shared" ref="B79:M79" si="36">ROUND(SUM(B76:B77)*$P$24,0)</f>
        <v>0</v>
      </c>
      <c r="C79" s="39">
        <f t="shared" si="36"/>
        <v>1238</v>
      </c>
      <c r="D79" s="39">
        <f t="shared" si="36"/>
        <v>0</v>
      </c>
      <c r="E79" s="39">
        <f t="shared" si="36"/>
        <v>401</v>
      </c>
      <c r="F79" s="39">
        <f t="shared" si="36"/>
        <v>0</v>
      </c>
      <c r="G79" s="39">
        <f t="shared" si="36"/>
        <v>0</v>
      </c>
      <c r="H79" s="39">
        <f t="shared" si="36"/>
        <v>0</v>
      </c>
      <c r="I79" s="39">
        <f t="shared" si="36"/>
        <v>0</v>
      </c>
      <c r="J79" s="39">
        <f t="shared" si="36"/>
        <v>0</v>
      </c>
      <c r="K79" s="39">
        <f t="shared" si="36"/>
        <v>0</v>
      </c>
      <c r="L79" s="39">
        <f t="shared" si="36"/>
        <v>0</v>
      </c>
      <c r="M79" s="39">
        <f t="shared" si="36"/>
        <v>0</v>
      </c>
      <c r="N79" s="13">
        <f t="shared" ref="N79" si="37">SUM(B79:M79)</f>
        <v>1639</v>
      </c>
      <c r="Q79" s="175"/>
      <c r="R79" s="2"/>
    </row>
    <row r="80" spans="1:18" hidden="1" outlineLevel="1" x14ac:dyDescent="0.35">
      <c r="A80" s="17" t="s">
        <v>85</v>
      </c>
      <c r="B80" s="39">
        <f t="shared" ref="B80:M80" si="38">ROUND(B75*$P$24,0)</f>
        <v>0</v>
      </c>
      <c r="C80" s="39">
        <f t="shared" si="38"/>
        <v>0</v>
      </c>
      <c r="D80" s="39">
        <f t="shared" si="38"/>
        <v>0</v>
      </c>
      <c r="E80" s="39">
        <f t="shared" si="38"/>
        <v>0</v>
      </c>
      <c r="F80" s="39">
        <f t="shared" si="38"/>
        <v>0</v>
      </c>
      <c r="G80" s="39">
        <f t="shared" si="38"/>
        <v>0</v>
      </c>
      <c r="H80" s="39">
        <f t="shared" si="38"/>
        <v>0</v>
      </c>
      <c r="I80" s="39">
        <f t="shared" si="38"/>
        <v>0</v>
      </c>
      <c r="J80" s="39">
        <f t="shared" si="38"/>
        <v>0</v>
      </c>
      <c r="K80" s="39">
        <f t="shared" si="38"/>
        <v>0</v>
      </c>
      <c r="L80" s="39">
        <f t="shared" si="38"/>
        <v>0</v>
      </c>
      <c r="M80" s="39">
        <f t="shared" si="38"/>
        <v>0</v>
      </c>
      <c r="N80" s="13">
        <f t="shared" ref="N80" si="39">SUM(B80:M80)</f>
        <v>0</v>
      </c>
      <c r="Q80" s="175"/>
      <c r="R80" s="2"/>
    </row>
    <row r="81" spans="1:18" hidden="1" outlineLevel="1" x14ac:dyDescent="0.35"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13"/>
      <c r="Q81" s="175"/>
      <c r="R81" s="2"/>
    </row>
    <row r="82" spans="1:18" collapsed="1" x14ac:dyDescent="0.35">
      <c r="A82" s="14" t="s">
        <v>3</v>
      </c>
      <c r="B82" s="6">
        <f>ROUND(B83+B84,0)</f>
        <v>0</v>
      </c>
      <c r="C82" s="6">
        <f>C83+C84</f>
        <v>0</v>
      </c>
      <c r="D82" s="6">
        <f t="shared" ref="D82:M82" si="40">D83+D84</f>
        <v>0</v>
      </c>
      <c r="E82" s="6">
        <f t="shared" si="40"/>
        <v>0</v>
      </c>
      <c r="F82" s="6">
        <f t="shared" si="40"/>
        <v>0</v>
      </c>
      <c r="G82" s="6">
        <f t="shared" si="40"/>
        <v>0</v>
      </c>
      <c r="H82" s="6">
        <f t="shared" si="40"/>
        <v>0</v>
      </c>
      <c r="I82" s="6">
        <f t="shared" si="40"/>
        <v>0</v>
      </c>
      <c r="J82" s="6">
        <f t="shared" si="40"/>
        <v>0</v>
      </c>
      <c r="K82" s="6">
        <f t="shared" si="40"/>
        <v>0</v>
      </c>
      <c r="L82" s="6">
        <f t="shared" si="40"/>
        <v>0</v>
      </c>
      <c r="M82" s="6">
        <f t="shared" si="40"/>
        <v>0</v>
      </c>
      <c r="N82" s="7">
        <f>SUM(B82:M82)</f>
        <v>0</v>
      </c>
      <c r="Q82" s="173"/>
      <c r="R82" s="39"/>
    </row>
    <row r="83" spans="1:18" hidden="1" outlineLevel="1" x14ac:dyDescent="0.35">
      <c r="A83" s="17" t="s">
        <v>4</v>
      </c>
      <c r="B83" s="43"/>
      <c r="C83" s="43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3">
        <f t="shared" ref="N83:N86" si="41">SUM(B83:M83)</f>
        <v>0</v>
      </c>
    </row>
    <row r="84" spans="1:18" hidden="1" outlineLevel="1" x14ac:dyDescent="0.35">
      <c r="A84" s="17" t="s">
        <v>7</v>
      </c>
      <c r="B84" s="43"/>
      <c r="C84" s="43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3">
        <f t="shared" si="41"/>
        <v>0</v>
      </c>
    </row>
    <row r="85" spans="1:18" collapsed="1" x14ac:dyDescent="0.35">
      <c r="A85" s="14" t="s">
        <v>5</v>
      </c>
      <c r="B85" s="6">
        <f>ROUND(B86,0)</f>
        <v>0</v>
      </c>
      <c r="C85" s="6">
        <f t="shared" ref="C85:M85" si="42">ROUND(C86,0)</f>
        <v>0</v>
      </c>
      <c r="D85" s="6">
        <f t="shared" si="42"/>
        <v>0</v>
      </c>
      <c r="E85" s="6">
        <f t="shared" si="42"/>
        <v>0</v>
      </c>
      <c r="F85" s="6">
        <f t="shared" si="42"/>
        <v>0</v>
      </c>
      <c r="G85" s="6">
        <f t="shared" si="42"/>
        <v>0</v>
      </c>
      <c r="H85" s="6">
        <f t="shared" si="42"/>
        <v>0</v>
      </c>
      <c r="I85" s="6">
        <f t="shared" si="42"/>
        <v>0</v>
      </c>
      <c r="J85" s="6">
        <f t="shared" si="42"/>
        <v>0</v>
      </c>
      <c r="K85" s="6">
        <f t="shared" si="42"/>
        <v>0</v>
      </c>
      <c r="L85" s="6">
        <f t="shared" si="42"/>
        <v>0</v>
      </c>
      <c r="M85" s="6">
        <f t="shared" si="42"/>
        <v>0</v>
      </c>
      <c r="N85" s="7">
        <f>SUM(B85:M85)</f>
        <v>0</v>
      </c>
    </row>
    <row r="86" spans="1:18" hidden="1" outlineLevel="1" x14ac:dyDescent="0.35">
      <c r="A86" s="37" t="s">
        <v>82</v>
      </c>
      <c r="B86" s="15"/>
      <c r="C86" s="15"/>
      <c r="D86" s="15"/>
      <c r="E86" s="15"/>
      <c r="F86" s="15"/>
      <c r="G86" s="15"/>
      <c r="H86" s="15"/>
      <c r="K86" s="15"/>
      <c r="L86" s="15"/>
      <c r="M86" s="15"/>
      <c r="N86" s="13">
        <f t="shared" si="41"/>
        <v>0</v>
      </c>
    </row>
    <row r="87" spans="1:18" collapsed="1" x14ac:dyDescent="0.35">
      <c r="A87" s="14" t="s">
        <v>12</v>
      </c>
      <c r="B87" s="6">
        <f>ROUND(SUM(B88:B89),0)</f>
        <v>0</v>
      </c>
      <c r="C87" s="6">
        <f>SUM(C88:C89)</f>
        <v>0</v>
      </c>
      <c r="D87" s="6">
        <f t="shared" ref="D87:M87" si="43">SUM(D88:D89)</f>
        <v>0</v>
      </c>
      <c r="E87" s="6">
        <f t="shared" si="43"/>
        <v>0</v>
      </c>
      <c r="F87" s="6">
        <f t="shared" si="43"/>
        <v>0</v>
      </c>
      <c r="G87" s="6">
        <f t="shared" si="43"/>
        <v>0</v>
      </c>
      <c r="H87" s="6">
        <f t="shared" si="43"/>
        <v>0</v>
      </c>
      <c r="I87" s="6">
        <f t="shared" si="43"/>
        <v>0</v>
      </c>
      <c r="J87" s="6">
        <f t="shared" si="43"/>
        <v>0</v>
      </c>
      <c r="K87" s="6">
        <f t="shared" si="43"/>
        <v>0</v>
      </c>
      <c r="L87" s="6">
        <f t="shared" si="43"/>
        <v>0</v>
      </c>
      <c r="M87" s="6">
        <f t="shared" si="43"/>
        <v>0</v>
      </c>
      <c r="N87" s="7">
        <f>SUM(B87:M87)</f>
        <v>0</v>
      </c>
    </row>
    <row r="88" spans="1:18" ht="31" hidden="1" customHeight="1" outlineLevel="1" x14ac:dyDescent="0.35">
      <c r="A88" s="4" t="str">
        <f>CONCATENATE("Eksperts 75  plus PVN par projekta izvērtēšanu - kopā ",Stundas_konkursi!D5," projekti")</f>
        <v>Eksperts 75  plus PVN par projekta izvērtēšanu - kopā 35 projekti</v>
      </c>
      <c r="B88" s="71"/>
      <c r="C88" s="71"/>
      <c r="D88" s="71"/>
      <c r="E88" s="71"/>
      <c r="F88" s="71"/>
      <c r="G88" s="71"/>
      <c r="H88" s="71"/>
      <c r="J88" s="71"/>
      <c r="K88" s="71"/>
      <c r="M88" s="71"/>
      <c r="N88" s="13">
        <f>SUM(B88:M88)</f>
        <v>0</v>
      </c>
    </row>
    <row r="89" spans="1:18" hidden="1" outlineLevel="1" x14ac:dyDescent="0.35">
      <c r="A89" s="4" t="s">
        <v>40</v>
      </c>
      <c r="B89" s="42">
        <v>0</v>
      </c>
      <c r="C89" s="42">
        <v>0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>
        <v>0</v>
      </c>
      <c r="K89" s="42">
        <v>0</v>
      </c>
      <c r="L89" s="42">
        <v>0</v>
      </c>
      <c r="M89" s="42">
        <v>0</v>
      </c>
      <c r="N89" s="13">
        <f t="shared" ref="N89:N90" si="44">SUM(B89:M89)</f>
        <v>0</v>
      </c>
    </row>
    <row r="90" spans="1:18" collapsed="1" x14ac:dyDescent="0.35">
      <c r="A90" s="14" t="s">
        <v>8</v>
      </c>
      <c r="B90" s="6">
        <v>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8">
        <f t="shared" si="44"/>
        <v>0</v>
      </c>
    </row>
    <row r="91" spans="1:18" x14ac:dyDescent="0.35">
      <c r="A91" s="9" t="s">
        <v>39</v>
      </c>
      <c r="B91" s="10">
        <f>B74+B82+B87+B90+B85</f>
        <v>0</v>
      </c>
      <c r="C91" s="10">
        <f t="shared" ref="C91:M91" si="45">C74+C82+C87+C90+C85</f>
        <v>6488</v>
      </c>
      <c r="D91" s="10">
        <f t="shared" si="45"/>
        <v>0</v>
      </c>
      <c r="E91" s="10">
        <f t="shared" si="45"/>
        <v>2101</v>
      </c>
      <c r="F91" s="10">
        <f t="shared" si="45"/>
        <v>0</v>
      </c>
      <c r="G91" s="10">
        <f t="shared" si="45"/>
        <v>0</v>
      </c>
      <c r="H91" s="10">
        <f t="shared" si="45"/>
        <v>0</v>
      </c>
      <c r="I91" s="10">
        <f t="shared" si="45"/>
        <v>0</v>
      </c>
      <c r="J91" s="10">
        <f t="shared" si="45"/>
        <v>0</v>
      </c>
      <c r="K91" s="10">
        <f t="shared" si="45"/>
        <v>0</v>
      </c>
      <c r="L91" s="10">
        <f t="shared" si="45"/>
        <v>0</v>
      </c>
      <c r="M91" s="10">
        <f t="shared" si="45"/>
        <v>0</v>
      </c>
      <c r="N91" s="10">
        <f>N90+N87+N82+N74+N85</f>
        <v>8589</v>
      </c>
    </row>
    <row r="93" spans="1:18" ht="18.75" customHeight="1" x14ac:dyDescent="0.35">
      <c r="A93" s="213" t="str">
        <f>Stundas_konkursi!A11</f>
        <v>Projektu iesniegumu vērtēšana: "Sabiedrības izpratnes veicināšana par klimatneitralitātes un klimatnoturības nozīmi un iespējām"</v>
      </c>
      <c r="B93" s="213"/>
      <c r="C93" s="213"/>
      <c r="D93" s="213"/>
      <c r="E93" s="213"/>
      <c r="F93" s="213"/>
      <c r="G93" s="213"/>
      <c r="H93" s="213"/>
      <c r="I93" s="213"/>
      <c r="J93" s="213"/>
      <c r="K93" s="213"/>
      <c r="L93" s="213"/>
      <c r="M93" s="213"/>
      <c r="N93" s="213"/>
      <c r="P93" s="179"/>
      <c r="Q93" s="179"/>
      <c r="R93" s="18"/>
    </row>
    <row r="94" spans="1:18" x14ac:dyDescent="0.35">
      <c r="A94" s="14" t="s">
        <v>1</v>
      </c>
      <c r="B94" s="6">
        <f>ROUND(SUM(B95:B101),0)</f>
        <v>0</v>
      </c>
      <c r="C94" s="6">
        <f t="shared" ref="C94:M94" si="46">ROUND(SUM(C95:C101),0)</f>
        <v>0</v>
      </c>
      <c r="D94" s="6">
        <f t="shared" si="46"/>
        <v>0</v>
      </c>
      <c r="E94" s="6">
        <f t="shared" si="46"/>
        <v>0</v>
      </c>
      <c r="F94" s="6">
        <f t="shared" si="46"/>
        <v>0</v>
      </c>
      <c r="G94" s="6">
        <f t="shared" si="46"/>
        <v>0</v>
      </c>
      <c r="H94" s="6">
        <f t="shared" si="46"/>
        <v>0</v>
      </c>
      <c r="I94" s="6">
        <f t="shared" si="46"/>
        <v>0</v>
      </c>
      <c r="J94" s="6">
        <f t="shared" si="46"/>
        <v>5782</v>
      </c>
      <c r="K94" s="6">
        <f t="shared" si="46"/>
        <v>5782</v>
      </c>
      <c r="L94" s="6">
        <f t="shared" si="46"/>
        <v>5782</v>
      </c>
      <c r="M94" s="6">
        <f t="shared" si="46"/>
        <v>5782</v>
      </c>
      <c r="N94" s="7">
        <f>SUM(B94:M94)</f>
        <v>23128</v>
      </c>
      <c r="P94" s="45"/>
      <c r="Q94" s="45"/>
      <c r="R94" s="41"/>
    </row>
    <row r="95" spans="1:18" hidden="1" outlineLevel="1" x14ac:dyDescent="0.35">
      <c r="A95" s="17" t="s">
        <v>75</v>
      </c>
      <c r="B95" s="47"/>
      <c r="C95" s="16"/>
      <c r="D95" s="16"/>
      <c r="E95" s="16"/>
      <c r="F95" s="16"/>
      <c r="G95" s="47"/>
      <c r="H95" s="16"/>
      <c r="I95" s="16"/>
      <c r="J95" s="16"/>
      <c r="K95" s="16"/>
      <c r="L95" s="47"/>
      <c r="M95" s="47"/>
      <c r="N95" s="13">
        <f>SUM(B95:M95)</f>
        <v>0</v>
      </c>
      <c r="P95" s="180"/>
    </row>
    <row r="96" spans="1:18" hidden="1" outlineLevel="1" x14ac:dyDescent="0.35">
      <c r="A96" s="17" t="s">
        <v>81</v>
      </c>
      <c r="B96" s="47"/>
      <c r="C96" s="47"/>
      <c r="D96" s="47"/>
      <c r="E96" s="47"/>
      <c r="F96" s="47"/>
      <c r="G96" s="47"/>
      <c r="H96" s="16"/>
      <c r="I96" s="16"/>
      <c r="J96" s="47"/>
      <c r="K96" s="47"/>
      <c r="L96" s="47"/>
      <c r="M96" s="47"/>
      <c r="N96" s="13">
        <f t="shared" ref="N96:N98" si="47">SUM(B96:M96)</f>
        <v>0</v>
      </c>
    </row>
    <row r="97" spans="1:18" hidden="1" outlineLevel="1" x14ac:dyDescent="0.35">
      <c r="A97" s="17" t="s">
        <v>11</v>
      </c>
      <c r="C97" s="47"/>
      <c r="D97" s="16"/>
      <c r="E97" s="47"/>
      <c r="F97" s="16"/>
      <c r="G97" s="42"/>
      <c r="H97" s="16"/>
      <c r="I97" s="16"/>
      <c r="J97" s="47">
        <v>4678</v>
      </c>
      <c r="K97" s="17">
        <v>4678</v>
      </c>
      <c r="L97" s="47">
        <v>4678</v>
      </c>
      <c r="M97" s="16">
        <v>4678</v>
      </c>
      <c r="N97" s="13">
        <f>SUM(C97:M97)</f>
        <v>18712</v>
      </c>
    </row>
    <row r="98" spans="1:18" hidden="1" outlineLevel="1" x14ac:dyDescent="0.35">
      <c r="A98" s="17" t="s">
        <v>2</v>
      </c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13">
        <f t="shared" si="47"/>
        <v>0</v>
      </c>
    </row>
    <row r="99" spans="1:18" hidden="1" outlineLevel="1" x14ac:dyDescent="0.35">
      <c r="A99" s="17" t="s">
        <v>85</v>
      </c>
      <c r="B99" s="39">
        <f t="shared" ref="B99:M99" si="48">ROUND(SUM(B96:B97)*$P$24,0)</f>
        <v>0</v>
      </c>
      <c r="C99" s="39">
        <f t="shared" si="48"/>
        <v>0</v>
      </c>
      <c r="D99" s="39">
        <f t="shared" si="48"/>
        <v>0</v>
      </c>
      <c r="E99" s="39">
        <f t="shared" si="48"/>
        <v>0</v>
      </c>
      <c r="F99" s="39">
        <f t="shared" si="48"/>
        <v>0</v>
      </c>
      <c r="G99" s="39">
        <f t="shared" si="48"/>
        <v>0</v>
      </c>
      <c r="H99" s="39">
        <f t="shared" si="48"/>
        <v>0</v>
      </c>
      <c r="I99" s="39">
        <f t="shared" si="48"/>
        <v>0</v>
      </c>
      <c r="J99" s="39">
        <f t="shared" si="48"/>
        <v>1104</v>
      </c>
      <c r="K99" s="39">
        <f t="shared" si="48"/>
        <v>1104</v>
      </c>
      <c r="L99" s="39">
        <f t="shared" si="48"/>
        <v>1104</v>
      </c>
      <c r="M99" s="39">
        <f t="shared" si="48"/>
        <v>1104</v>
      </c>
      <c r="N99" s="13">
        <f t="shared" ref="N99" si="49">SUM(B99:M99)</f>
        <v>4416</v>
      </c>
      <c r="Q99" s="175"/>
      <c r="R99" s="2"/>
    </row>
    <row r="100" spans="1:18" hidden="1" outlineLevel="1" x14ac:dyDescent="0.35">
      <c r="A100" s="17" t="s">
        <v>85</v>
      </c>
      <c r="B100" s="39">
        <f t="shared" ref="B100:M100" si="50">ROUND(B95*$P$24,0)</f>
        <v>0</v>
      </c>
      <c r="C100" s="39">
        <f t="shared" si="50"/>
        <v>0</v>
      </c>
      <c r="D100" s="39">
        <f t="shared" si="50"/>
        <v>0</v>
      </c>
      <c r="E100" s="39">
        <f t="shared" si="50"/>
        <v>0</v>
      </c>
      <c r="F100" s="39">
        <f t="shared" si="50"/>
        <v>0</v>
      </c>
      <c r="G100" s="39">
        <f t="shared" si="50"/>
        <v>0</v>
      </c>
      <c r="H100" s="39">
        <f t="shared" si="50"/>
        <v>0</v>
      </c>
      <c r="I100" s="39">
        <f t="shared" si="50"/>
        <v>0</v>
      </c>
      <c r="J100" s="39">
        <f t="shared" si="50"/>
        <v>0</v>
      </c>
      <c r="K100" s="39">
        <f t="shared" si="50"/>
        <v>0</v>
      </c>
      <c r="L100" s="39">
        <f t="shared" si="50"/>
        <v>0</v>
      </c>
      <c r="M100" s="39">
        <f t="shared" si="50"/>
        <v>0</v>
      </c>
      <c r="N100" s="13">
        <f t="shared" ref="N100" si="51">SUM(B100:M100)</f>
        <v>0</v>
      </c>
      <c r="Q100" s="175"/>
      <c r="R100" s="2"/>
    </row>
    <row r="101" spans="1:18" hidden="1" outlineLevel="1" x14ac:dyDescent="0.35"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13"/>
      <c r="Q101" s="175"/>
      <c r="R101" s="2"/>
    </row>
    <row r="102" spans="1:18" collapsed="1" x14ac:dyDescent="0.35">
      <c r="A102" s="14" t="s">
        <v>3</v>
      </c>
      <c r="B102" s="6">
        <f>ROUND(B103+B104,0)</f>
        <v>0</v>
      </c>
      <c r="C102" s="6">
        <f>C103+C104</f>
        <v>0</v>
      </c>
      <c r="D102" s="6">
        <f t="shared" ref="D102:M102" si="52">D103+D104</f>
        <v>0</v>
      </c>
      <c r="E102" s="6">
        <f t="shared" si="52"/>
        <v>0</v>
      </c>
      <c r="F102" s="6">
        <f t="shared" si="52"/>
        <v>0</v>
      </c>
      <c r="G102" s="6">
        <f t="shared" si="52"/>
        <v>0</v>
      </c>
      <c r="H102" s="6">
        <f t="shared" si="52"/>
        <v>0</v>
      </c>
      <c r="I102" s="6">
        <f t="shared" si="52"/>
        <v>0</v>
      </c>
      <c r="J102" s="6">
        <f t="shared" si="52"/>
        <v>0</v>
      </c>
      <c r="K102" s="6">
        <f t="shared" si="52"/>
        <v>0</v>
      </c>
      <c r="L102" s="6">
        <f t="shared" si="52"/>
        <v>0</v>
      </c>
      <c r="M102" s="6">
        <f t="shared" si="52"/>
        <v>0</v>
      </c>
      <c r="N102" s="7">
        <f>SUM(B102:M102)</f>
        <v>0</v>
      </c>
      <c r="P102" s="173"/>
      <c r="Q102" s="173"/>
      <c r="R102" s="39"/>
    </row>
    <row r="103" spans="1:18" hidden="1" outlineLevel="1" x14ac:dyDescent="0.35">
      <c r="A103" s="17" t="s">
        <v>4</v>
      </c>
      <c r="B103" s="43"/>
      <c r="C103" s="43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3">
        <f t="shared" ref="N103:N106" si="53">SUM(B103:M103)</f>
        <v>0</v>
      </c>
    </row>
    <row r="104" spans="1:18" hidden="1" outlineLevel="1" x14ac:dyDescent="0.35">
      <c r="A104" s="17" t="s">
        <v>7</v>
      </c>
      <c r="B104" s="43"/>
      <c r="C104" s="43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3">
        <f t="shared" si="53"/>
        <v>0</v>
      </c>
    </row>
    <row r="105" spans="1:18" collapsed="1" x14ac:dyDescent="0.35">
      <c r="A105" s="14" t="s">
        <v>5</v>
      </c>
      <c r="B105" s="6">
        <f>ROUND(B106,0)</f>
        <v>0</v>
      </c>
      <c r="C105" s="6">
        <f t="shared" ref="C105:M105" si="54">ROUND(C106,0)</f>
        <v>0</v>
      </c>
      <c r="D105" s="6">
        <f t="shared" si="54"/>
        <v>0</v>
      </c>
      <c r="E105" s="6">
        <f t="shared" si="54"/>
        <v>0</v>
      </c>
      <c r="F105" s="6">
        <f t="shared" si="54"/>
        <v>0</v>
      </c>
      <c r="G105" s="6">
        <f t="shared" si="54"/>
        <v>0</v>
      </c>
      <c r="H105" s="6">
        <f t="shared" si="54"/>
        <v>0</v>
      </c>
      <c r="I105" s="6">
        <f t="shared" si="54"/>
        <v>0</v>
      </c>
      <c r="J105" s="6">
        <f t="shared" si="54"/>
        <v>0</v>
      </c>
      <c r="K105" s="6">
        <f t="shared" si="54"/>
        <v>0</v>
      </c>
      <c r="L105" s="6">
        <f t="shared" si="54"/>
        <v>0</v>
      </c>
      <c r="M105" s="6">
        <f t="shared" si="54"/>
        <v>0</v>
      </c>
      <c r="N105" s="7">
        <f>SUM(B105:M105)</f>
        <v>0</v>
      </c>
    </row>
    <row r="106" spans="1:18" hidden="1" outlineLevel="1" x14ac:dyDescent="0.35">
      <c r="A106" s="37" t="s">
        <v>82</v>
      </c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3">
        <f t="shared" si="53"/>
        <v>0</v>
      </c>
    </row>
    <row r="107" spans="1:18" collapsed="1" x14ac:dyDescent="0.35">
      <c r="A107" s="14" t="s">
        <v>12</v>
      </c>
      <c r="B107" s="6">
        <f>ROUND(SUM(B108:B109),0)</f>
        <v>0</v>
      </c>
      <c r="C107" s="6">
        <f t="shared" ref="C107:M107" si="55">SUM(C108:C109)</f>
        <v>0</v>
      </c>
      <c r="D107" s="6">
        <f t="shared" si="55"/>
        <v>0</v>
      </c>
      <c r="E107" s="6">
        <f t="shared" si="55"/>
        <v>0</v>
      </c>
      <c r="F107" s="6">
        <f t="shared" si="55"/>
        <v>0</v>
      </c>
      <c r="G107" s="6">
        <f t="shared" si="55"/>
        <v>0</v>
      </c>
      <c r="H107" s="6">
        <f t="shared" si="55"/>
        <v>0</v>
      </c>
      <c r="I107" s="6">
        <f t="shared" si="55"/>
        <v>0</v>
      </c>
      <c r="J107" s="6">
        <f t="shared" si="55"/>
        <v>0</v>
      </c>
      <c r="K107" s="6">
        <f t="shared" si="55"/>
        <v>0</v>
      </c>
      <c r="L107" s="6">
        <f t="shared" si="55"/>
        <v>0</v>
      </c>
      <c r="M107" s="6">
        <f t="shared" si="55"/>
        <v>0</v>
      </c>
      <c r="N107" s="7">
        <f>SUM(B107:M107)</f>
        <v>0</v>
      </c>
    </row>
    <row r="108" spans="1:18" ht="31" hidden="1" customHeight="1" outlineLevel="1" x14ac:dyDescent="0.35">
      <c r="A108" s="4" t="str">
        <f>CONCATENATE("Eksperts 75  plus PVN par projekta izvērtēšanu - kopā 0 projekti")</f>
        <v>Eksperts 75  plus PVN par projekta izvērtēšanu - kopā 0 projekti</v>
      </c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13">
        <f>SUM(B108:M108)</f>
        <v>0</v>
      </c>
    </row>
    <row r="109" spans="1:18" hidden="1" outlineLevel="1" x14ac:dyDescent="0.35">
      <c r="A109" s="4" t="s">
        <v>40</v>
      </c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13">
        <f t="shared" ref="N109:N110" si="56">SUM(B109:M109)</f>
        <v>0</v>
      </c>
    </row>
    <row r="110" spans="1:18" collapsed="1" x14ac:dyDescent="0.35">
      <c r="A110" s="14" t="s">
        <v>8</v>
      </c>
      <c r="B110" s="6">
        <v>0</v>
      </c>
      <c r="C110" s="6">
        <v>0</v>
      </c>
      <c r="D110" s="6">
        <v>0</v>
      </c>
      <c r="E110" s="6">
        <v>0</v>
      </c>
      <c r="F110" s="6">
        <v>0</v>
      </c>
      <c r="G110" s="6">
        <v>0</v>
      </c>
      <c r="H110" s="6">
        <v>0</v>
      </c>
      <c r="I110" s="6">
        <v>0</v>
      </c>
      <c r="J110" s="6">
        <v>0</v>
      </c>
      <c r="K110" s="6">
        <v>0</v>
      </c>
      <c r="L110" s="6">
        <v>0</v>
      </c>
      <c r="M110" s="6">
        <v>0</v>
      </c>
      <c r="N110" s="8">
        <f t="shared" si="56"/>
        <v>0</v>
      </c>
    </row>
    <row r="111" spans="1:18" x14ac:dyDescent="0.35">
      <c r="A111" s="9" t="s">
        <v>39</v>
      </c>
      <c r="B111" s="10">
        <f>B94+B102+B107+B110+B105</f>
        <v>0</v>
      </c>
      <c r="C111" s="10">
        <f t="shared" ref="C111:M111" si="57">C94+C102+C107+C110+C105</f>
        <v>0</v>
      </c>
      <c r="D111" s="10">
        <f t="shared" si="57"/>
        <v>0</v>
      </c>
      <c r="E111" s="10">
        <f t="shared" si="57"/>
        <v>0</v>
      </c>
      <c r="F111" s="10">
        <f t="shared" si="57"/>
        <v>0</v>
      </c>
      <c r="G111" s="10">
        <f t="shared" si="57"/>
        <v>0</v>
      </c>
      <c r="H111" s="10">
        <f t="shared" si="57"/>
        <v>0</v>
      </c>
      <c r="I111" s="10">
        <f t="shared" si="57"/>
        <v>0</v>
      </c>
      <c r="J111" s="10">
        <f t="shared" si="57"/>
        <v>5782</v>
      </c>
      <c r="K111" s="10">
        <f t="shared" si="57"/>
        <v>5782</v>
      </c>
      <c r="L111" s="10">
        <f t="shared" si="57"/>
        <v>5782</v>
      </c>
      <c r="M111" s="10">
        <f t="shared" si="57"/>
        <v>5782</v>
      </c>
      <c r="N111" s="10">
        <f>N110+N107+N102+N94+N105</f>
        <v>23128</v>
      </c>
    </row>
    <row r="112" spans="1:18" ht="17.5" customHeight="1" x14ac:dyDescent="0.35"/>
    <row r="113" spans="1:18" ht="18.75" hidden="1" customHeight="1" x14ac:dyDescent="0.35">
      <c r="A113" s="213" t="str">
        <f>Stundas_konkursi!A19</f>
        <v>Projektu iesniegumu vērtēšana: ""</v>
      </c>
      <c r="B113" s="213"/>
      <c r="C113" s="213"/>
      <c r="D113" s="213"/>
      <c r="E113" s="213"/>
      <c r="F113" s="213"/>
      <c r="G113" s="213"/>
      <c r="H113" s="213"/>
      <c r="I113" s="213"/>
      <c r="J113" s="213"/>
      <c r="K113" s="213"/>
      <c r="L113" s="213"/>
      <c r="M113" s="213"/>
      <c r="N113" s="213"/>
      <c r="P113" s="179"/>
      <c r="Q113" s="179"/>
      <c r="R113" s="18"/>
    </row>
    <row r="114" spans="1:18" hidden="1" x14ac:dyDescent="0.35">
      <c r="A114" s="14" t="s">
        <v>1</v>
      </c>
      <c r="B114" s="6">
        <f>ROUND(SUM(B115:B121),0)</f>
        <v>0</v>
      </c>
      <c r="C114" s="6">
        <f t="shared" ref="C114:M114" si="58">ROUND(SUM(C115:C121),0)</f>
        <v>0</v>
      </c>
      <c r="D114" s="6">
        <f t="shared" si="58"/>
        <v>0</v>
      </c>
      <c r="E114" s="6">
        <f t="shared" si="58"/>
        <v>0</v>
      </c>
      <c r="F114" s="6">
        <f t="shared" si="58"/>
        <v>0</v>
      </c>
      <c r="G114" s="6">
        <f t="shared" si="58"/>
        <v>0</v>
      </c>
      <c r="H114" s="6">
        <f t="shared" si="58"/>
        <v>0</v>
      </c>
      <c r="I114" s="6">
        <f t="shared" si="58"/>
        <v>0</v>
      </c>
      <c r="J114" s="6">
        <f t="shared" si="58"/>
        <v>0</v>
      </c>
      <c r="K114" s="6">
        <f t="shared" si="58"/>
        <v>0</v>
      </c>
      <c r="L114" s="6">
        <f t="shared" si="58"/>
        <v>0</v>
      </c>
      <c r="M114" s="6">
        <f t="shared" si="58"/>
        <v>0</v>
      </c>
      <c r="N114" s="7">
        <f>SUM(B114:M114)</f>
        <v>0</v>
      </c>
      <c r="P114" s="45"/>
      <c r="Q114" s="45"/>
      <c r="R114" s="41"/>
    </row>
    <row r="115" spans="1:18" hidden="1" outlineLevel="1" x14ac:dyDescent="0.35">
      <c r="A115" s="17" t="s">
        <v>75</v>
      </c>
      <c r="B115" s="47"/>
      <c r="C115" s="16"/>
      <c r="D115" s="47"/>
      <c r="E115" s="47"/>
      <c r="F115" s="47"/>
      <c r="G115" s="16"/>
      <c r="H115" s="16"/>
      <c r="I115" s="16"/>
      <c r="J115" s="16"/>
      <c r="K115" s="16"/>
      <c r="L115" s="47"/>
      <c r="M115" s="47"/>
      <c r="N115" s="13">
        <f>SUM(B115:M115)</f>
        <v>0</v>
      </c>
      <c r="P115" s="180"/>
    </row>
    <row r="116" spans="1:18" hidden="1" outlineLevel="1" x14ac:dyDescent="0.35">
      <c r="A116" s="17" t="s">
        <v>81</v>
      </c>
      <c r="B116" s="47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13">
        <f t="shared" ref="N116:N118" si="59">SUM(B116:M116)</f>
        <v>0</v>
      </c>
    </row>
    <row r="117" spans="1:18" hidden="1" outlineLevel="1" x14ac:dyDescent="0.35">
      <c r="A117" s="17" t="s">
        <v>11</v>
      </c>
      <c r="B117" s="42"/>
      <c r="C117" s="47"/>
      <c r="E117" s="47"/>
      <c r="F117" s="16"/>
      <c r="G117" s="16"/>
      <c r="H117" s="47"/>
      <c r="I117" s="16"/>
      <c r="J117" s="16"/>
      <c r="L117" s="47"/>
      <c r="M117" s="16"/>
      <c r="N117" s="13">
        <f>SUM(B117:M117)</f>
        <v>0</v>
      </c>
    </row>
    <row r="118" spans="1:18" hidden="1" outlineLevel="1" x14ac:dyDescent="0.35">
      <c r="A118" s="17" t="s">
        <v>2</v>
      </c>
      <c r="B118" s="42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13">
        <f t="shared" si="59"/>
        <v>0</v>
      </c>
    </row>
    <row r="119" spans="1:18" hidden="1" outlineLevel="1" x14ac:dyDescent="0.35">
      <c r="A119" s="17" t="s">
        <v>85</v>
      </c>
      <c r="B119" s="39">
        <f t="shared" ref="B119:M119" si="60">ROUND(SUM(B116:B117)*$P$24,0)</f>
        <v>0</v>
      </c>
      <c r="C119" s="39">
        <f t="shared" si="60"/>
        <v>0</v>
      </c>
      <c r="D119" s="39">
        <f t="shared" si="60"/>
        <v>0</v>
      </c>
      <c r="E119" s="39">
        <f t="shared" si="60"/>
        <v>0</v>
      </c>
      <c r="F119" s="39">
        <f t="shared" si="60"/>
        <v>0</v>
      </c>
      <c r="G119" s="39">
        <f t="shared" si="60"/>
        <v>0</v>
      </c>
      <c r="H119" s="39">
        <f t="shared" si="60"/>
        <v>0</v>
      </c>
      <c r="I119" s="39">
        <f t="shared" si="60"/>
        <v>0</v>
      </c>
      <c r="J119" s="39">
        <f t="shared" si="60"/>
        <v>0</v>
      </c>
      <c r="K119" s="39">
        <f t="shared" si="60"/>
        <v>0</v>
      </c>
      <c r="L119" s="39">
        <f t="shared" si="60"/>
        <v>0</v>
      </c>
      <c r="M119" s="39">
        <f t="shared" si="60"/>
        <v>0</v>
      </c>
      <c r="N119" s="13">
        <f t="shared" ref="N119" si="61">SUM(B119:M119)</f>
        <v>0</v>
      </c>
      <c r="Q119" s="175"/>
      <c r="R119" s="2"/>
    </row>
    <row r="120" spans="1:18" hidden="1" outlineLevel="1" x14ac:dyDescent="0.35">
      <c r="A120" s="17" t="s">
        <v>85</v>
      </c>
      <c r="B120" s="39">
        <f t="shared" ref="B120:M120" si="62">ROUND(B115*$P$24,0)</f>
        <v>0</v>
      </c>
      <c r="C120" s="39">
        <f t="shared" si="62"/>
        <v>0</v>
      </c>
      <c r="D120" s="39">
        <f t="shared" si="62"/>
        <v>0</v>
      </c>
      <c r="E120" s="39">
        <f t="shared" si="62"/>
        <v>0</v>
      </c>
      <c r="F120" s="39">
        <f t="shared" si="62"/>
        <v>0</v>
      </c>
      <c r="G120" s="39">
        <f t="shared" si="62"/>
        <v>0</v>
      </c>
      <c r="H120" s="39">
        <f t="shared" si="62"/>
        <v>0</v>
      </c>
      <c r="I120" s="39">
        <f t="shared" si="62"/>
        <v>0</v>
      </c>
      <c r="J120" s="39">
        <f t="shared" si="62"/>
        <v>0</v>
      </c>
      <c r="K120" s="39">
        <f t="shared" si="62"/>
        <v>0</v>
      </c>
      <c r="L120" s="39">
        <f t="shared" si="62"/>
        <v>0</v>
      </c>
      <c r="M120" s="39">
        <f t="shared" si="62"/>
        <v>0</v>
      </c>
      <c r="N120" s="13">
        <f t="shared" ref="N120" si="63">SUM(B120:M120)</f>
        <v>0</v>
      </c>
      <c r="Q120" s="175"/>
      <c r="R120" s="2"/>
    </row>
    <row r="121" spans="1:18" hidden="1" outlineLevel="1" x14ac:dyDescent="0.35"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13"/>
      <c r="Q121" s="175"/>
      <c r="R121" s="2"/>
    </row>
    <row r="122" spans="1:18" hidden="1" collapsed="1" x14ac:dyDescent="0.35">
      <c r="A122" s="14" t="s">
        <v>3</v>
      </c>
      <c r="B122" s="6">
        <f>ROUND(B123+B124,0)</f>
        <v>0</v>
      </c>
      <c r="C122" s="6">
        <f>C123+C124</f>
        <v>0</v>
      </c>
      <c r="D122" s="6">
        <f t="shared" ref="D122:M122" si="64">D123+D124</f>
        <v>0</v>
      </c>
      <c r="E122" s="6">
        <f t="shared" si="64"/>
        <v>0</v>
      </c>
      <c r="F122" s="6">
        <f t="shared" si="64"/>
        <v>0</v>
      </c>
      <c r="G122" s="6">
        <f t="shared" si="64"/>
        <v>0</v>
      </c>
      <c r="H122" s="6">
        <f t="shared" si="64"/>
        <v>0</v>
      </c>
      <c r="I122" s="6">
        <f t="shared" si="64"/>
        <v>0</v>
      </c>
      <c r="J122" s="6">
        <f t="shared" si="64"/>
        <v>0</v>
      </c>
      <c r="K122" s="6">
        <f t="shared" si="64"/>
        <v>0</v>
      </c>
      <c r="L122" s="6">
        <f t="shared" si="64"/>
        <v>0</v>
      </c>
      <c r="M122" s="6">
        <f t="shared" si="64"/>
        <v>0</v>
      </c>
      <c r="N122" s="7">
        <f>SUM(B122:M122)</f>
        <v>0</v>
      </c>
      <c r="P122" s="173"/>
      <c r="Q122" s="173"/>
      <c r="R122" s="39"/>
    </row>
    <row r="123" spans="1:18" hidden="1" outlineLevel="1" x14ac:dyDescent="0.35">
      <c r="A123" s="17" t="s">
        <v>4</v>
      </c>
      <c r="B123" s="43"/>
      <c r="C123" s="43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3">
        <f t="shared" ref="N123:N124" si="65">SUM(B123:M123)</f>
        <v>0</v>
      </c>
    </row>
    <row r="124" spans="1:18" hidden="1" outlineLevel="1" x14ac:dyDescent="0.35">
      <c r="A124" s="17" t="s">
        <v>7</v>
      </c>
      <c r="B124" s="43"/>
      <c r="C124" s="43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3">
        <f t="shared" si="65"/>
        <v>0</v>
      </c>
    </row>
    <row r="125" spans="1:18" hidden="1" collapsed="1" x14ac:dyDescent="0.35">
      <c r="A125" s="14" t="s">
        <v>5</v>
      </c>
      <c r="B125" s="6">
        <f>ROUND(B126,0)</f>
        <v>0</v>
      </c>
      <c r="C125" s="6">
        <f t="shared" ref="C125:M125" si="66">ROUND(C126,0)</f>
        <v>0</v>
      </c>
      <c r="D125" s="6">
        <f t="shared" si="66"/>
        <v>0</v>
      </c>
      <c r="E125" s="6">
        <f t="shared" si="66"/>
        <v>0</v>
      </c>
      <c r="F125" s="6">
        <f t="shared" si="66"/>
        <v>0</v>
      </c>
      <c r="G125" s="6">
        <f t="shared" si="66"/>
        <v>0</v>
      </c>
      <c r="H125" s="6">
        <f t="shared" si="66"/>
        <v>0</v>
      </c>
      <c r="I125" s="6">
        <f t="shared" si="66"/>
        <v>0</v>
      </c>
      <c r="J125" s="6">
        <f t="shared" si="66"/>
        <v>0</v>
      </c>
      <c r="K125" s="6">
        <f t="shared" si="66"/>
        <v>0</v>
      </c>
      <c r="L125" s="6">
        <f t="shared" si="66"/>
        <v>0</v>
      </c>
      <c r="M125" s="6">
        <f t="shared" si="66"/>
        <v>0</v>
      </c>
      <c r="N125" s="7">
        <f>SUM(B125:M125)</f>
        <v>0</v>
      </c>
    </row>
    <row r="126" spans="1:18" hidden="1" outlineLevel="1" x14ac:dyDescent="0.35">
      <c r="A126" s="37" t="s">
        <v>82</v>
      </c>
      <c r="B126" s="15"/>
      <c r="C126" s="15"/>
      <c r="D126" s="15"/>
      <c r="E126" s="15"/>
      <c r="F126" s="15"/>
      <c r="G126" s="15"/>
      <c r="H126" s="15"/>
      <c r="K126" s="15"/>
      <c r="L126" s="15"/>
      <c r="M126" s="15"/>
      <c r="N126" s="13">
        <f t="shared" ref="N126" si="67">SUM(B126:M126)</f>
        <v>0</v>
      </c>
    </row>
    <row r="127" spans="1:18" hidden="1" collapsed="1" x14ac:dyDescent="0.35">
      <c r="A127" s="14" t="s">
        <v>12</v>
      </c>
      <c r="B127" s="6">
        <f>ROUND(SUM(B128:B129),0)</f>
        <v>0</v>
      </c>
      <c r="C127" s="6">
        <f t="shared" ref="C127:M127" si="68">SUM(C128:C129)</f>
        <v>0</v>
      </c>
      <c r="D127" s="6">
        <f>SUM(D128:D129)</f>
        <v>0</v>
      </c>
      <c r="E127" s="6">
        <f t="shared" si="68"/>
        <v>0</v>
      </c>
      <c r="F127" s="6">
        <f t="shared" si="68"/>
        <v>0</v>
      </c>
      <c r="G127" s="6">
        <f t="shared" si="68"/>
        <v>0</v>
      </c>
      <c r="H127" s="6">
        <f t="shared" si="68"/>
        <v>0</v>
      </c>
      <c r="I127" s="6">
        <f t="shared" si="68"/>
        <v>0</v>
      </c>
      <c r="J127" s="6">
        <f t="shared" si="68"/>
        <v>0</v>
      </c>
      <c r="K127" s="6">
        <f t="shared" si="68"/>
        <v>0</v>
      </c>
      <c r="L127" s="6">
        <f t="shared" si="68"/>
        <v>0</v>
      </c>
      <c r="M127" s="6">
        <f t="shared" si="68"/>
        <v>0</v>
      </c>
      <c r="N127" s="7">
        <f>SUM(B127:M127)</f>
        <v>0</v>
      </c>
    </row>
    <row r="128" spans="1:18" ht="31" hidden="1" customHeight="1" outlineLevel="1" x14ac:dyDescent="0.35">
      <c r="A128" s="4" t="str">
        <f>CONCATENATE("Eksperts 75  plus PVN par projekta izvērtēšanu - kopā ",Stundas_konkursi!D21," projekti")</f>
        <v>Eksperts 75  plus PVN par projekta izvērtēšanu - kopā 0 projekti</v>
      </c>
      <c r="B128" s="71">
        <f>ROUND(Stundas_konkursi!D22*(50*(1+P24)),0)</f>
        <v>0</v>
      </c>
      <c r="C128" s="71"/>
      <c r="E128" s="71"/>
      <c r="F128" s="71"/>
      <c r="G128" s="71"/>
      <c r="H128" s="71"/>
      <c r="J128" s="71"/>
      <c r="K128" s="71"/>
      <c r="M128" s="71"/>
      <c r="N128" s="13">
        <f>SUM(B128:M128)</f>
        <v>0</v>
      </c>
    </row>
    <row r="129" spans="1:18" hidden="1" outlineLevel="1" x14ac:dyDescent="0.35">
      <c r="A129" s="4" t="s">
        <v>40</v>
      </c>
      <c r="B129" s="42">
        <v>0</v>
      </c>
      <c r="C129" s="42">
        <v>0</v>
      </c>
      <c r="D129" s="42">
        <v>0</v>
      </c>
      <c r="E129" s="42">
        <v>0</v>
      </c>
      <c r="F129" s="42">
        <v>0</v>
      </c>
      <c r="G129" s="42">
        <v>0</v>
      </c>
      <c r="H129" s="42">
        <v>0</v>
      </c>
      <c r="I129" s="42">
        <v>0</v>
      </c>
      <c r="J129" s="42">
        <v>0</v>
      </c>
      <c r="K129" s="42">
        <v>0</v>
      </c>
      <c r="L129" s="42">
        <v>0</v>
      </c>
      <c r="M129" s="42">
        <v>0</v>
      </c>
      <c r="N129" s="13">
        <f t="shared" ref="N129:N130" si="69">SUM(B129:M129)</f>
        <v>0</v>
      </c>
    </row>
    <row r="130" spans="1:18" hidden="1" collapsed="1" x14ac:dyDescent="0.35">
      <c r="A130" s="14" t="s">
        <v>8</v>
      </c>
      <c r="B130" s="6">
        <v>0</v>
      </c>
      <c r="C130" s="6">
        <v>0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8">
        <f t="shared" si="69"/>
        <v>0</v>
      </c>
    </row>
    <row r="131" spans="1:18" hidden="1" x14ac:dyDescent="0.35">
      <c r="A131" s="9" t="s">
        <v>39</v>
      </c>
      <c r="B131" s="10">
        <f>B114+B122+B127+B130+B125</f>
        <v>0</v>
      </c>
      <c r="C131" s="10">
        <f t="shared" ref="C131:M131" si="70">C114+C122+C127+C130+C125</f>
        <v>0</v>
      </c>
      <c r="D131" s="10">
        <f t="shared" si="70"/>
        <v>0</v>
      </c>
      <c r="E131" s="10">
        <f t="shared" si="70"/>
        <v>0</v>
      </c>
      <c r="F131" s="10">
        <f t="shared" si="70"/>
        <v>0</v>
      </c>
      <c r="G131" s="10">
        <f t="shared" si="70"/>
        <v>0</v>
      </c>
      <c r="H131" s="10">
        <f t="shared" si="70"/>
        <v>0</v>
      </c>
      <c r="I131" s="10">
        <f t="shared" si="70"/>
        <v>0</v>
      </c>
      <c r="J131" s="10">
        <f t="shared" si="70"/>
        <v>0</v>
      </c>
      <c r="K131" s="10">
        <f t="shared" si="70"/>
        <v>0</v>
      </c>
      <c r="L131" s="10">
        <f t="shared" si="70"/>
        <v>0</v>
      </c>
      <c r="M131" s="10">
        <f t="shared" si="70"/>
        <v>0</v>
      </c>
      <c r="N131" s="10">
        <f>N130+N127+N122+N114+N125</f>
        <v>0</v>
      </c>
    </row>
    <row r="132" spans="1:18" hidden="1" x14ac:dyDescent="0.35"/>
    <row r="133" spans="1:18" ht="18.75" hidden="1" customHeight="1" x14ac:dyDescent="0.35">
      <c r="A133" s="211" t="str">
        <f>Stundas_konkursi!A26</f>
        <v>Projektu iesniegumu vērtēšana: ""</v>
      </c>
      <c r="B133" s="211"/>
      <c r="C133" s="211"/>
      <c r="D133" s="211"/>
      <c r="E133" s="211"/>
      <c r="F133" s="211"/>
      <c r="G133" s="211"/>
      <c r="H133" s="211"/>
      <c r="I133" s="211"/>
      <c r="J133" s="211"/>
      <c r="K133" s="211"/>
      <c r="L133" s="211"/>
      <c r="M133" s="211"/>
      <c r="N133" s="211"/>
      <c r="P133" s="179"/>
      <c r="Q133" s="179"/>
      <c r="R133" s="18"/>
    </row>
    <row r="134" spans="1:18" hidden="1" x14ac:dyDescent="0.35">
      <c r="A134" s="14" t="s">
        <v>1</v>
      </c>
      <c r="B134" s="6">
        <f>ROUND(SUM(B135:B141),0)</f>
        <v>0</v>
      </c>
      <c r="C134" s="6">
        <f t="shared" ref="C134:M134" si="71">ROUND(SUM(C135:C141),0)</f>
        <v>0</v>
      </c>
      <c r="D134" s="6">
        <f t="shared" si="71"/>
        <v>0</v>
      </c>
      <c r="E134" s="6">
        <f t="shared" si="71"/>
        <v>0</v>
      </c>
      <c r="F134" s="6">
        <f t="shared" si="71"/>
        <v>0</v>
      </c>
      <c r="G134" s="6">
        <f t="shared" si="71"/>
        <v>0</v>
      </c>
      <c r="H134" s="6">
        <f t="shared" si="71"/>
        <v>0</v>
      </c>
      <c r="I134" s="6">
        <f t="shared" si="71"/>
        <v>0</v>
      </c>
      <c r="J134" s="6">
        <f t="shared" si="71"/>
        <v>0</v>
      </c>
      <c r="K134" s="6">
        <f t="shared" si="71"/>
        <v>0</v>
      </c>
      <c r="L134" s="6">
        <f t="shared" si="71"/>
        <v>0</v>
      </c>
      <c r="M134" s="6">
        <f t="shared" si="71"/>
        <v>0</v>
      </c>
      <c r="N134" s="7">
        <f>SUM(B134:M134)</f>
        <v>0</v>
      </c>
      <c r="P134" s="45"/>
      <c r="Q134" s="45"/>
      <c r="R134" s="41"/>
    </row>
    <row r="135" spans="1:18" hidden="1" outlineLevel="1" x14ac:dyDescent="0.35">
      <c r="A135" s="17" t="s">
        <v>75</v>
      </c>
      <c r="B135" s="16"/>
      <c r="C135" s="16"/>
      <c r="D135" s="16"/>
      <c r="E135" s="16"/>
      <c r="F135" s="16"/>
      <c r="G135" s="47"/>
      <c r="H135" s="47"/>
      <c r="I135" s="16"/>
      <c r="J135" s="16"/>
      <c r="K135" s="16"/>
      <c r="L135" s="47"/>
      <c r="M135" s="47"/>
      <c r="N135" s="13">
        <f>SUM(B135:M135)</f>
        <v>0</v>
      </c>
      <c r="P135" s="180"/>
    </row>
    <row r="136" spans="1:18" hidden="1" outlineLevel="1" x14ac:dyDescent="0.35">
      <c r="A136" s="17" t="s">
        <v>81</v>
      </c>
      <c r="B136" s="47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13">
        <f t="shared" ref="N136:N138" si="72">SUM(B136:M136)</f>
        <v>0</v>
      </c>
    </row>
    <row r="137" spans="1:18" hidden="1" outlineLevel="1" x14ac:dyDescent="0.35">
      <c r="A137" s="17" t="s">
        <v>11</v>
      </c>
      <c r="B137" s="42"/>
      <c r="C137" s="47"/>
      <c r="D137" s="16"/>
      <c r="E137" s="47"/>
      <c r="F137" s="16"/>
      <c r="G137" s="42"/>
      <c r="H137" s="47"/>
      <c r="I137" s="16"/>
      <c r="J137" s="16"/>
      <c r="L137" s="47"/>
      <c r="M137" s="16"/>
      <c r="N137" s="13">
        <f t="shared" si="72"/>
        <v>0</v>
      </c>
    </row>
    <row r="138" spans="1:18" hidden="1" outlineLevel="1" x14ac:dyDescent="0.35">
      <c r="A138" s="17" t="s">
        <v>2</v>
      </c>
      <c r="B138" s="42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13">
        <f t="shared" si="72"/>
        <v>0</v>
      </c>
    </row>
    <row r="139" spans="1:18" hidden="1" outlineLevel="1" x14ac:dyDescent="0.35">
      <c r="A139" s="17" t="s">
        <v>85</v>
      </c>
      <c r="B139" s="39">
        <f t="shared" ref="B139:M139" si="73">ROUND(SUM(B136:B137)*$P$24,0)</f>
        <v>0</v>
      </c>
      <c r="C139" s="39">
        <f t="shared" si="73"/>
        <v>0</v>
      </c>
      <c r="D139" s="39">
        <f t="shared" si="73"/>
        <v>0</v>
      </c>
      <c r="E139" s="39">
        <f t="shared" si="73"/>
        <v>0</v>
      </c>
      <c r="F139" s="39">
        <f t="shared" si="73"/>
        <v>0</v>
      </c>
      <c r="G139" s="39">
        <f t="shared" si="73"/>
        <v>0</v>
      </c>
      <c r="H139" s="39">
        <f t="shared" si="73"/>
        <v>0</v>
      </c>
      <c r="I139" s="39">
        <f t="shared" si="73"/>
        <v>0</v>
      </c>
      <c r="J139" s="39">
        <f t="shared" si="73"/>
        <v>0</v>
      </c>
      <c r="K139" s="39">
        <f t="shared" si="73"/>
        <v>0</v>
      </c>
      <c r="L139" s="39">
        <f t="shared" si="73"/>
        <v>0</v>
      </c>
      <c r="M139" s="39">
        <f t="shared" si="73"/>
        <v>0</v>
      </c>
      <c r="N139" s="13">
        <f t="shared" ref="N139" si="74">SUM(B139:M139)</f>
        <v>0</v>
      </c>
      <c r="Q139" s="175"/>
      <c r="R139" s="2"/>
    </row>
    <row r="140" spans="1:18" hidden="1" outlineLevel="1" x14ac:dyDescent="0.35">
      <c r="A140" s="17" t="s">
        <v>85</v>
      </c>
      <c r="B140" s="39">
        <f t="shared" ref="B140:M140" si="75">ROUND(B135*$P$24,0)</f>
        <v>0</v>
      </c>
      <c r="C140" s="39">
        <f t="shared" si="75"/>
        <v>0</v>
      </c>
      <c r="D140" s="39">
        <f t="shared" si="75"/>
        <v>0</v>
      </c>
      <c r="E140" s="39">
        <f t="shared" si="75"/>
        <v>0</v>
      </c>
      <c r="F140" s="39">
        <f t="shared" si="75"/>
        <v>0</v>
      </c>
      <c r="G140" s="39">
        <f t="shared" si="75"/>
        <v>0</v>
      </c>
      <c r="H140" s="39">
        <f t="shared" si="75"/>
        <v>0</v>
      </c>
      <c r="I140" s="39">
        <f t="shared" si="75"/>
        <v>0</v>
      </c>
      <c r="J140" s="39">
        <f t="shared" si="75"/>
        <v>0</v>
      </c>
      <c r="K140" s="39">
        <f t="shared" si="75"/>
        <v>0</v>
      </c>
      <c r="L140" s="39">
        <f t="shared" si="75"/>
        <v>0</v>
      </c>
      <c r="M140" s="39">
        <f t="shared" si="75"/>
        <v>0</v>
      </c>
      <c r="N140" s="13">
        <f t="shared" ref="N140" si="76">SUM(B140:M140)</f>
        <v>0</v>
      </c>
      <c r="Q140" s="175"/>
      <c r="R140" s="2"/>
    </row>
    <row r="141" spans="1:18" hidden="1" outlineLevel="1" x14ac:dyDescent="0.35"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13"/>
      <c r="Q141" s="175"/>
      <c r="R141" s="2"/>
    </row>
    <row r="142" spans="1:18" hidden="1" collapsed="1" x14ac:dyDescent="0.35">
      <c r="A142" s="14" t="s">
        <v>3</v>
      </c>
      <c r="B142" s="6">
        <f>ROUND(B143+B144,0)</f>
        <v>0</v>
      </c>
      <c r="C142" s="6">
        <f>C143+C144</f>
        <v>0</v>
      </c>
      <c r="D142" s="6">
        <f t="shared" ref="D142:M142" si="77">D143+D144</f>
        <v>0</v>
      </c>
      <c r="E142" s="6">
        <f t="shared" si="77"/>
        <v>0</v>
      </c>
      <c r="F142" s="6">
        <f t="shared" si="77"/>
        <v>0</v>
      </c>
      <c r="G142" s="6">
        <f t="shared" si="77"/>
        <v>0</v>
      </c>
      <c r="H142" s="6">
        <f t="shared" si="77"/>
        <v>0</v>
      </c>
      <c r="I142" s="6">
        <f t="shared" si="77"/>
        <v>0</v>
      </c>
      <c r="J142" s="6">
        <f t="shared" si="77"/>
        <v>0</v>
      </c>
      <c r="K142" s="6">
        <f t="shared" si="77"/>
        <v>0</v>
      </c>
      <c r="L142" s="6">
        <f t="shared" si="77"/>
        <v>0</v>
      </c>
      <c r="M142" s="6">
        <f t="shared" si="77"/>
        <v>0</v>
      </c>
      <c r="N142" s="7">
        <f>SUM(B142:M142)</f>
        <v>0</v>
      </c>
      <c r="P142" s="173"/>
      <c r="Q142" s="173"/>
      <c r="R142" s="39"/>
    </row>
    <row r="143" spans="1:18" hidden="1" outlineLevel="1" x14ac:dyDescent="0.35">
      <c r="A143" s="17" t="s">
        <v>4</v>
      </c>
      <c r="B143" s="43"/>
      <c r="C143" s="43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3">
        <f t="shared" ref="N143:N144" si="78">SUM(B143:M143)</f>
        <v>0</v>
      </c>
    </row>
    <row r="144" spans="1:18" hidden="1" outlineLevel="1" x14ac:dyDescent="0.35">
      <c r="A144" s="17" t="s">
        <v>7</v>
      </c>
      <c r="B144" s="43"/>
      <c r="C144" s="43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3">
        <f t="shared" si="78"/>
        <v>0</v>
      </c>
    </row>
    <row r="145" spans="1:18" hidden="1" collapsed="1" x14ac:dyDescent="0.35">
      <c r="A145" s="14" t="s">
        <v>5</v>
      </c>
      <c r="B145" s="6">
        <f>ROUND(B146,0)</f>
        <v>0</v>
      </c>
      <c r="C145" s="6">
        <f t="shared" ref="C145:M145" si="79">ROUND(C146,0)</f>
        <v>0</v>
      </c>
      <c r="D145" s="6">
        <f t="shared" si="79"/>
        <v>0</v>
      </c>
      <c r="E145" s="6">
        <f t="shared" si="79"/>
        <v>0</v>
      </c>
      <c r="F145" s="6">
        <f t="shared" si="79"/>
        <v>0</v>
      </c>
      <c r="G145" s="6">
        <f t="shared" si="79"/>
        <v>0</v>
      </c>
      <c r="H145" s="6">
        <f t="shared" si="79"/>
        <v>0</v>
      </c>
      <c r="I145" s="6">
        <f t="shared" si="79"/>
        <v>0</v>
      </c>
      <c r="J145" s="6">
        <f t="shared" si="79"/>
        <v>0</v>
      </c>
      <c r="K145" s="6">
        <f t="shared" si="79"/>
        <v>0</v>
      </c>
      <c r="L145" s="6">
        <f t="shared" si="79"/>
        <v>0</v>
      </c>
      <c r="M145" s="6">
        <f t="shared" si="79"/>
        <v>0</v>
      </c>
      <c r="N145" s="7">
        <f>SUM(B145:M145)</f>
        <v>0</v>
      </c>
    </row>
    <row r="146" spans="1:18" hidden="1" outlineLevel="1" x14ac:dyDescent="0.35">
      <c r="A146" s="37" t="s">
        <v>82</v>
      </c>
      <c r="B146" s="15"/>
      <c r="C146" s="15"/>
      <c r="D146" s="15"/>
      <c r="E146" s="15"/>
      <c r="F146" s="15"/>
      <c r="G146" s="15"/>
      <c r="H146" s="15"/>
      <c r="K146" s="15"/>
      <c r="L146" s="15"/>
      <c r="M146" s="15"/>
      <c r="N146" s="13">
        <f t="shared" ref="N146" si="80">SUM(B146:M146)</f>
        <v>0</v>
      </c>
    </row>
    <row r="147" spans="1:18" hidden="1" collapsed="1" x14ac:dyDescent="0.35">
      <c r="A147" s="14" t="s">
        <v>12</v>
      </c>
      <c r="B147" s="6">
        <f>ROUND(SUM(B148:B149),0)</f>
        <v>0</v>
      </c>
      <c r="C147" s="6">
        <f t="shared" ref="C147:M147" si="81">SUM(C148:C149)</f>
        <v>0</v>
      </c>
      <c r="D147" s="6">
        <f t="shared" si="81"/>
        <v>0</v>
      </c>
      <c r="E147" s="6">
        <f t="shared" si="81"/>
        <v>0</v>
      </c>
      <c r="F147" s="6">
        <f t="shared" si="81"/>
        <v>0</v>
      </c>
      <c r="G147" s="6">
        <f>SUM(G148:G149)</f>
        <v>0</v>
      </c>
      <c r="H147" s="6">
        <f t="shared" si="81"/>
        <v>0</v>
      </c>
      <c r="I147" s="6">
        <f t="shared" si="81"/>
        <v>0</v>
      </c>
      <c r="J147" s="6">
        <f t="shared" si="81"/>
        <v>0</v>
      </c>
      <c r="K147" s="6">
        <f t="shared" si="81"/>
        <v>0</v>
      </c>
      <c r="L147" s="6">
        <f t="shared" si="81"/>
        <v>0</v>
      </c>
      <c r="M147" s="6">
        <f t="shared" si="81"/>
        <v>0</v>
      </c>
      <c r="N147" s="7">
        <f>SUM(B147:M147)</f>
        <v>0</v>
      </c>
    </row>
    <row r="148" spans="1:18" ht="31" hidden="1" customHeight="1" outlineLevel="1" x14ac:dyDescent="0.35">
      <c r="A148" s="4" t="str">
        <f>CONCATENATE("Eksperts 75  plus PVN par projekta izvērtēšanu - kopā ",Stundas_konkursi!D28," projekti")</f>
        <v>Eksperts 75  plus PVN par projekta izvērtēšanu - kopā 0 projekti</v>
      </c>
      <c r="B148" s="71"/>
      <c r="C148" s="71"/>
      <c r="D148" s="71"/>
      <c r="E148" s="71"/>
      <c r="F148" s="71"/>
      <c r="G148" s="71">
        <f>ROUND(Stundas_konkursi!D28*(75*1.21),0)</f>
        <v>0</v>
      </c>
      <c r="H148" s="71"/>
      <c r="J148" s="71"/>
      <c r="K148" s="71"/>
      <c r="M148" s="71"/>
      <c r="N148" s="13">
        <f>SUM(B148:M148)</f>
        <v>0</v>
      </c>
    </row>
    <row r="149" spans="1:18" hidden="1" outlineLevel="1" x14ac:dyDescent="0.35">
      <c r="A149" s="4" t="s">
        <v>40</v>
      </c>
      <c r="B149" s="42">
        <v>0</v>
      </c>
      <c r="C149" s="42">
        <v>0</v>
      </c>
      <c r="D149" s="42">
        <v>0</v>
      </c>
      <c r="E149" s="42">
        <v>0</v>
      </c>
      <c r="F149" s="42">
        <v>0</v>
      </c>
      <c r="G149" s="42">
        <v>0</v>
      </c>
      <c r="H149" s="42">
        <v>0</v>
      </c>
      <c r="I149" s="42">
        <v>0</v>
      </c>
      <c r="J149" s="42">
        <v>0</v>
      </c>
      <c r="K149" s="42">
        <v>0</v>
      </c>
      <c r="L149" s="42">
        <v>0</v>
      </c>
      <c r="M149" s="42">
        <v>0</v>
      </c>
      <c r="N149" s="13">
        <f t="shared" ref="N149:N150" si="82">SUM(B149:M149)</f>
        <v>0</v>
      </c>
    </row>
    <row r="150" spans="1:18" hidden="1" collapsed="1" x14ac:dyDescent="0.35">
      <c r="A150" s="14" t="s">
        <v>8</v>
      </c>
      <c r="B150" s="6">
        <v>0</v>
      </c>
      <c r="C150" s="6">
        <v>0</v>
      </c>
      <c r="D150" s="6">
        <v>0</v>
      </c>
      <c r="E150" s="6">
        <v>0</v>
      </c>
      <c r="F150" s="6">
        <v>0</v>
      </c>
      <c r="G150" s="6">
        <v>0</v>
      </c>
      <c r="H150" s="6">
        <v>0</v>
      </c>
      <c r="I150" s="6">
        <v>0</v>
      </c>
      <c r="J150" s="6">
        <v>0</v>
      </c>
      <c r="K150" s="6">
        <v>0</v>
      </c>
      <c r="L150" s="6">
        <v>0</v>
      </c>
      <c r="M150" s="6">
        <v>0</v>
      </c>
      <c r="N150" s="8">
        <f t="shared" si="82"/>
        <v>0</v>
      </c>
    </row>
    <row r="151" spans="1:18" hidden="1" x14ac:dyDescent="0.35">
      <c r="A151" s="9" t="s">
        <v>39</v>
      </c>
      <c r="B151" s="10">
        <f>B134+B142+B147+B150+B145</f>
        <v>0</v>
      </c>
      <c r="C151" s="10">
        <f t="shared" ref="C151:M151" si="83">C134+C142+C147+C150+C145</f>
        <v>0</v>
      </c>
      <c r="D151" s="10">
        <f t="shared" si="83"/>
        <v>0</v>
      </c>
      <c r="E151" s="10">
        <f t="shared" si="83"/>
        <v>0</v>
      </c>
      <c r="F151" s="10">
        <f t="shared" si="83"/>
        <v>0</v>
      </c>
      <c r="G151" s="10">
        <f t="shared" si="83"/>
        <v>0</v>
      </c>
      <c r="H151" s="10">
        <f t="shared" si="83"/>
        <v>0</v>
      </c>
      <c r="I151" s="10">
        <f t="shared" si="83"/>
        <v>0</v>
      </c>
      <c r="J151" s="10">
        <f t="shared" si="83"/>
        <v>0</v>
      </c>
      <c r="K151" s="10">
        <f t="shared" si="83"/>
        <v>0</v>
      </c>
      <c r="L151" s="10">
        <f t="shared" si="83"/>
        <v>0</v>
      </c>
      <c r="M151" s="10">
        <f t="shared" si="83"/>
        <v>0</v>
      </c>
      <c r="N151" s="10">
        <f>N150+N147+N142+N134+N145</f>
        <v>0</v>
      </c>
    </row>
    <row r="152" spans="1:18" hidden="1" x14ac:dyDescent="0.35"/>
    <row r="153" spans="1:18" ht="18.75" hidden="1" customHeight="1" x14ac:dyDescent="0.35">
      <c r="A153" s="211" t="str">
        <f>Stundas_konkursi!A34</f>
        <v>Projektu iesniegumu vērtēšana: ""</v>
      </c>
      <c r="B153" s="211"/>
      <c r="C153" s="211"/>
      <c r="D153" s="211"/>
      <c r="E153" s="211"/>
      <c r="F153" s="211"/>
      <c r="G153" s="211"/>
      <c r="H153" s="211"/>
      <c r="I153" s="211"/>
      <c r="J153" s="211"/>
      <c r="K153" s="211"/>
      <c r="L153" s="211"/>
      <c r="M153" s="211"/>
      <c r="N153" s="211"/>
      <c r="P153" s="179"/>
      <c r="Q153" s="179"/>
      <c r="R153" s="18"/>
    </row>
    <row r="154" spans="1:18" hidden="1" x14ac:dyDescent="0.35">
      <c r="A154" s="14" t="s">
        <v>1</v>
      </c>
      <c r="B154" s="6">
        <f>ROUND(SUM(B155:B161),0)</f>
        <v>0</v>
      </c>
      <c r="C154" s="6">
        <f t="shared" ref="C154:M154" si="84">ROUND(SUM(C155:C161),0)</f>
        <v>0</v>
      </c>
      <c r="D154" s="6">
        <f t="shared" si="84"/>
        <v>0</v>
      </c>
      <c r="E154" s="6">
        <f t="shared" si="84"/>
        <v>0</v>
      </c>
      <c r="F154" s="6">
        <f t="shared" si="84"/>
        <v>0</v>
      </c>
      <c r="G154" s="6">
        <f t="shared" si="84"/>
        <v>0</v>
      </c>
      <c r="H154" s="6">
        <f t="shared" si="84"/>
        <v>0</v>
      </c>
      <c r="I154" s="6">
        <f t="shared" si="84"/>
        <v>0</v>
      </c>
      <c r="J154" s="6">
        <f t="shared" si="84"/>
        <v>0</v>
      </c>
      <c r="K154" s="6">
        <f t="shared" si="84"/>
        <v>0</v>
      </c>
      <c r="L154" s="6">
        <f t="shared" si="84"/>
        <v>0</v>
      </c>
      <c r="M154" s="6">
        <f t="shared" si="84"/>
        <v>0</v>
      </c>
      <c r="N154" s="7">
        <f>SUM(B154:M154)</f>
        <v>0</v>
      </c>
      <c r="P154" s="45"/>
      <c r="Q154" s="45"/>
      <c r="R154" s="41"/>
    </row>
    <row r="155" spans="1:18" hidden="1" outlineLevel="1" x14ac:dyDescent="0.35">
      <c r="A155" s="17" t="s">
        <v>75</v>
      </c>
      <c r="B155" s="16"/>
      <c r="C155" s="16"/>
      <c r="D155" s="16"/>
      <c r="E155" s="16"/>
      <c r="F155" s="16"/>
      <c r="G155" s="16"/>
      <c r="H155" s="47"/>
      <c r="I155" s="47"/>
      <c r="J155" s="47"/>
      <c r="K155" s="16"/>
      <c r="L155" s="47"/>
      <c r="M155" s="47"/>
      <c r="N155" s="13">
        <f>SUM(B155:M155)</f>
        <v>0</v>
      </c>
      <c r="P155" s="180"/>
    </row>
    <row r="156" spans="1:18" hidden="1" outlineLevel="1" x14ac:dyDescent="0.35">
      <c r="A156" s="17" t="s">
        <v>81</v>
      </c>
      <c r="B156" s="47"/>
      <c r="C156" s="47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13">
        <f t="shared" ref="N156:N158" si="85">SUM(B156:M156)</f>
        <v>0</v>
      </c>
    </row>
    <row r="157" spans="1:18" hidden="1" outlineLevel="1" x14ac:dyDescent="0.35">
      <c r="A157" s="17" t="s">
        <v>11</v>
      </c>
      <c r="B157" s="42"/>
      <c r="C157" s="47"/>
      <c r="D157" s="16"/>
      <c r="E157" s="47"/>
      <c r="F157" s="16"/>
      <c r="G157" s="16"/>
      <c r="H157" s="42"/>
      <c r="J157" s="16"/>
      <c r="L157" s="47"/>
      <c r="M157" s="16"/>
      <c r="N157" s="13">
        <f t="shared" si="85"/>
        <v>0</v>
      </c>
    </row>
    <row r="158" spans="1:18" hidden="1" outlineLevel="1" x14ac:dyDescent="0.35">
      <c r="A158" s="17" t="s">
        <v>2</v>
      </c>
      <c r="B158" s="42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13">
        <f t="shared" si="85"/>
        <v>0</v>
      </c>
    </row>
    <row r="159" spans="1:18" hidden="1" outlineLevel="1" x14ac:dyDescent="0.35">
      <c r="A159" s="17" t="s">
        <v>85</v>
      </c>
      <c r="B159" s="39">
        <f t="shared" ref="B159:M159" si="86">ROUND(SUM(B156:B157)*$P$24,0)</f>
        <v>0</v>
      </c>
      <c r="C159" s="39">
        <f t="shared" si="86"/>
        <v>0</v>
      </c>
      <c r="D159" s="39">
        <f t="shared" si="86"/>
        <v>0</v>
      </c>
      <c r="E159" s="39">
        <f t="shared" si="86"/>
        <v>0</v>
      </c>
      <c r="F159" s="39">
        <f t="shared" si="86"/>
        <v>0</v>
      </c>
      <c r="G159" s="39">
        <f t="shared" si="86"/>
        <v>0</v>
      </c>
      <c r="H159" s="39">
        <f t="shared" si="86"/>
        <v>0</v>
      </c>
      <c r="I159" s="39">
        <f t="shared" si="86"/>
        <v>0</v>
      </c>
      <c r="J159" s="39">
        <f t="shared" si="86"/>
        <v>0</v>
      </c>
      <c r="K159" s="39">
        <f t="shared" si="86"/>
        <v>0</v>
      </c>
      <c r="L159" s="39">
        <f t="shared" si="86"/>
        <v>0</v>
      </c>
      <c r="M159" s="39">
        <f t="shared" si="86"/>
        <v>0</v>
      </c>
      <c r="N159" s="13">
        <f t="shared" ref="N159" si="87">SUM(B159:M159)</f>
        <v>0</v>
      </c>
      <c r="Q159" s="175"/>
      <c r="R159" s="2"/>
    </row>
    <row r="160" spans="1:18" hidden="1" outlineLevel="1" x14ac:dyDescent="0.35">
      <c r="A160" s="17" t="s">
        <v>85</v>
      </c>
      <c r="B160" s="39">
        <f t="shared" ref="B160:M160" si="88">ROUND(B155*$P$24,0)</f>
        <v>0</v>
      </c>
      <c r="C160" s="39">
        <f t="shared" si="88"/>
        <v>0</v>
      </c>
      <c r="D160" s="39">
        <f t="shared" si="88"/>
        <v>0</v>
      </c>
      <c r="E160" s="39">
        <f t="shared" si="88"/>
        <v>0</v>
      </c>
      <c r="F160" s="39">
        <f t="shared" si="88"/>
        <v>0</v>
      </c>
      <c r="G160" s="39">
        <f t="shared" si="88"/>
        <v>0</v>
      </c>
      <c r="H160" s="39">
        <f t="shared" si="88"/>
        <v>0</v>
      </c>
      <c r="I160" s="39">
        <f t="shared" si="88"/>
        <v>0</v>
      </c>
      <c r="J160" s="39">
        <f t="shared" si="88"/>
        <v>0</v>
      </c>
      <c r="K160" s="39">
        <f t="shared" si="88"/>
        <v>0</v>
      </c>
      <c r="L160" s="39">
        <f t="shared" si="88"/>
        <v>0</v>
      </c>
      <c r="M160" s="39">
        <f t="shared" si="88"/>
        <v>0</v>
      </c>
      <c r="N160" s="13">
        <f t="shared" ref="N160" si="89">SUM(B160:M160)</f>
        <v>0</v>
      </c>
      <c r="Q160" s="175"/>
      <c r="R160" s="2"/>
    </row>
    <row r="161" spans="1:18" hidden="1" outlineLevel="1" x14ac:dyDescent="0.35"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13"/>
      <c r="Q161" s="175"/>
      <c r="R161" s="2"/>
    </row>
    <row r="162" spans="1:18" hidden="1" collapsed="1" x14ac:dyDescent="0.35">
      <c r="A162" s="14" t="s">
        <v>3</v>
      </c>
      <c r="B162" s="6">
        <f>ROUND(B163+B164,0)</f>
        <v>0</v>
      </c>
      <c r="C162" s="6">
        <f>C163+C164</f>
        <v>0</v>
      </c>
      <c r="D162" s="6">
        <f t="shared" ref="D162:M162" si="90">D163+D164</f>
        <v>0</v>
      </c>
      <c r="E162" s="6">
        <f t="shared" si="90"/>
        <v>0</v>
      </c>
      <c r="F162" s="6">
        <f t="shared" si="90"/>
        <v>0</v>
      </c>
      <c r="G162" s="6">
        <f t="shared" si="90"/>
        <v>0</v>
      </c>
      <c r="H162" s="6">
        <f t="shared" si="90"/>
        <v>0</v>
      </c>
      <c r="I162" s="6">
        <f t="shared" si="90"/>
        <v>0</v>
      </c>
      <c r="J162" s="6">
        <f t="shared" si="90"/>
        <v>0</v>
      </c>
      <c r="K162" s="6">
        <f t="shared" si="90"/>
        <v>0</v>
      </c>
      <c r="L162" s="6">
        <f t="shared" si="90"/>
        <v>0</v>
      </c>
      <c r="M162" s="6">
        <f t="shared" si="90"/>
        <v>0</v>
      </c>
      <c r="N162" s="7">
        <f>SUM(B162:M162)</f>
        <v>0</v>
      </c>
      <c r="P162" s="173"/>
      <c r="Q162" s="173"/>
      <c r="R162" s="39"/>
    </row>
    <row r="163" spans="1:18" hidden="1" outlineLevel="1" x14ac:dyDescent="0.35">
      <c r="A163" s="17" t="s">
        <v>4</v>
      </c>
      <c r="B163" s="43"/>
      <c r="C163" s="43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3">
        <f t="shared" ref="N163:N164" si="91">SUM(B163:M163)</f>
        <v>0</v>
      </c>
    </row>
    <row r="164" spans="1:18" hidden="1" outlineLevel="1" x14ac:dyDescent="0.35">
      <c r="A164" s="17" t="s">
        <v>7</v>
      </c>
      <c r="B164" s="43"/>
      <c r="C164" s="43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3">
        <f t="shared" si="91"/>
        <v>0</v>
      </c>
    </row>
    <row r="165" spans="1:18" hidden="1" collapsed="1" x14ac:dyDescent="0.35">
      <c r="A165" s="14" t="s">
        <v>5</v>
      </c>
      <c r="B165" s="6">
        <f>ROUND(B166,0)</f>
        <v>0</v>
      </c>
      <c r="C165" s="6">
        <f t="shared" ref="C165:M165" si="92">ROUND(C166,0)</f>
        <v>0</v>
      </c>
      <c r="D165" s="6">
        <f t="shared" si="92"/>
        <v>0</v>
      </c>
      <c r="E165" s="6">
        <f t="shared" si="92"/>
        <v>0</v>
      </c>
      <c r="F165" s="6">
        <f t="shared" si="92"/>
        <v>0</v>
      </c>
      <c r="G165" s="6">
        <f t="shared" si="92"/>
        <v>0</v>
      </c>
      <c r="H165" s="6">
        <f t="shared" si="92"/>
        <v>0</v>
      </c>
      <c r="I165" s="6">
        <f t="shared" si="92"/>
        <v>0</v>
      </c>
      <c r="J165" s="6">
        <f t="shared" si="92"/>
        <v>0</v>
      </c>
      <c r="K165" s="6">
        <f t="shared" si="92"/>
        <v>0</v>
      </c>
      <c r="L165" s="6">
        <f t="shared" si="92"/>
        <v>0</v>
      </c>
      <c r="M165" s="6">
        <f t="shared" si="92"/>
        <v>0</v>
      </c>
      <c r="N165" s="7">
        <f>SUM(B165:M165)</f>
        <v>0</v>
      </c>
    </row>
    <row r="166" spans="1:18" hidden="1" outlineLevel="1" x14ac:dyDescent="0.35">
      <c r="A166" s="37" t="s">
        <v>82</v>
      </c>
      <c r="B166" s="15"/>
      <c r="C166" s="15"/>
      <c r="D166" s="15"/>
      <c r="E166" s="15"/>
      <c r="F166" s="15"/>
      <c r="G166" s="15"/>
      <c r="H166" s="15"/>
      <c r="K166" s="15"/>
      <c r="L166" s="15"/>
      <c r="M166" s="15"/>
      <c r="N166" s="13">
        <f t="shared" ref="N166" si="93">SUM(B166:M166)</f>
        <v>0</v>
      </c>
    </row>
    <row r="167" spans="1:18" hidden="1" collapsed="1" x14ac:dyDescent="0.35">
      <c r="A167" s="14" t="s">
        <v>12</v>
      </c>
      <c r="B167" s="6">
        <f>ROUND(SUM(B168:B169),0)</f>
        <v>0</v>
      </c>
      <c r="C167" s="6">
        <f t="shared" ref="C167:M167" si="94">SUM(C168:C169)</f>
        <v>0</v>
      </c>
      <c r="D167" s="6">
        <f t="shared" si="94"/>
        <v>0</v>
      </c>
      <c r="E167" s="6">
        <f t="shared" si="94"/>
        <v>0</v>
      </c>
      <c r="F167" s="6">
        <f t="shared" si="94"/>
        <v>0</v>
      </c>
      <c r="G167" s="6">
        <f t="shared" si="94"/>
        <v>0</v>
      </c>
      <c r="H167" s="6">
        <f>SUM(H168:H169)</f>
        <v>0</v>
      </c>
      <c r="I167" s="6">
        <f t="shared" si="94"/>
        <v>0</v>
      </c>
      <c r="J167" s="6">
        <f t="shared" si="94"/>
        <v>0</v>
      </c>
      <c r="K167" s="6">
        <f t="shared" si="94"/>
        <v>0</v>
      </c>
      <c r="L167" s="6">
        <f t="shared" si="94"/>
        <v>0</v>
      </c>
      <c r="M167" s="6">
        <f t="shared" si="94"/>
        <v>0</v>
      </c>
      <c r="N167" s="7">
        <f>SUM(B167:M167)</f>
        <v>0</v>
      </c>
    </row>
    <row r="168" spans="1:18" ht="31" hidden="1" customHeight="1" outlineLevel="1" x14ac:dyDescent="0.35">
      <c r="A168" s="4" t="str">
        <f>CONCATENATE("Eksperts 75  plus PVN par projekta izvērtēšanu - kopā ",Stundas_konkursi!D36," projekti")</f>
        <v>Eksperts 75  plus PVN par projekta izvērtēšanu - kopā 0 projekti</v>
      </c>
      <c r="B168" s="71"/>
      <c r="C168" s="71"/>
      <c r="D168" s="71"/>
      <c r="E168" s="71"/>
      <c r="F168" s="71"/>
      <c r="G168" s="71"/>
      <c r="H168" s="71">
        <f>ROUND(Stundas_konkursi!D36*(75*1.21),0)</f>
        <v>0</v>
      </c>
      <c r="J168" s="71"/>
      <c r="K168" s="71"/>
      <c r="M168" s="71"/>
      <c r="N168" s="13">
        <f>SUM(B168:M168)</f>
        <v>0</v>
      </c>
    </row>
    <row r="169" spans="1:18" hidden="1" outlineLevel="1" x14ac:dyDescent="0.35">
      <c r="A169" s="4" t="s">
        <v>40</v>
      </c>
      <c r="B169" s="42">
        <v>0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13">
        <f t="shared" ref="N169:N170" si="95">SUM(B169:M169)</f>
        <v>0</v>
      </c>
    </row>
    <row r="170" spans="1:18" hidden="1" collapsed="1" x14ac:dyDescent="0.35">
      <c r="A170" s="14" t="s">
        <v>8</v>
      </c>
      <c r="B170" s="6">
        <v>0</v>
      </c>
      <c r="C170" s="6">
        <v>0</v>
      </c>
      <c r="D170" s="6">
        <v>0</v>
      </c>
      <c r="E170" s="6">
        <v>0</v>
      </c>
      <c r="F170" s="6">
        <v>0</v>
      </c>
      <c r="G170" s="6">
        <v>0</v>
      </c>
      <c r="H170" s="6">
        <v>0</v>
      </c>
      <c r="I170" s="6">
        <v>0</v>
      </c>
      <c r="J170" s="6">
        <v>0</v>
      </c>
      <c r="K170" s="6">
        <v>0</v>
      </c>
      <c r="L170" s="6">
        <v>0</v>
      </c>
      <c r="M170" s="6">
        <v>0</v>
      </c>
      <c r="N170" s="8">
        <f t="shared" si="95"/>
        <v>0</v>
      </c>
    </row>
    <row r="171" spans="1:18" hidden="1" x14ac:dyDescent="0.35">
      <c r="A171" s="9" t="s">
        <v>39</v>
      </c>
      <c r="B171" s="10">
        <f>B154+B162+B167+B170+B165</f>
        <v>0</v>
      </c>
      <c r="C171" s="10">
        <f t="shared" ref="C171:M171" si="96">C154+C162+C167+C170+C165</f>
        <v>0</v>
      </c>
      <c r="D171" s="10">
        <f t="shared" si="96"/>
        <v>0</v>
      </c>
      <c r="E171" s="10">
        <f t="shared" si="96"/>
        <v>0</v>
      </c>
      <c r="F171" s="10">
        <f t="shared" si="96"/>
        <v>0</v>
      </c>
      <c r="G171" s="10">
        <f t="shared" si="96"/>
        <v>0</v>
      </c>
      <c r="H171" s="10">
        <f t="shared" si="96"/>
        <v>0</v>
      </c>
      <c r="I171" s="10">
        <f t="shared" si="96"/>
        <v>0</v>
      </c>
      <c r="J171" s="10">
        <f t="shared" si="96"/>
        <v>0</v>
      </c>
      <c r="K171" s="10">
        <f t="shared" si="96"/>
        <v>0</v>
      </c>
      <c r="L171" s="10">
        <f t="shared" si="96"/>
        <v>0</v>
      </c>
      <c r="M171" s="10">
        <f t="shared" si="96"/>
        <v>0</v>
      </c>
      <c r="N171" s="10">
        <f>N170+N167+N162+N154+N165</f>
        <v>0</v>
      </c>
    </row>
    <row r="172" spans="1:18" hidden="1" x14ac:dyDescent="0.35"/>
    <row r="173" spans="1:18" ht="18.75" hidden="1" customHeight="1" x14ac:dyDescent="0.35">
      <c r="A173" s="211" t="str">
        <f>Stundas_konkursi!A42</f>
        <v>Projektu iesniegumu vērtēšana: ""</v>
      </c>
      <c r="B173" s="211"/>
      <c r="C173" s="211"/>
      <c r="D173" s="211"/>
      <c r="E173" s="211"/>
      <c r="F173" s="211"/>
      <c r="G173" s="211"/>
      <c r="H173" s="211"/>
      <c r="I173" s="211"/>
      <c r="J173" s="211"/>
      <c r="K173" s="211"/>
      <c r="L173" s="211"/>
      <c r="M173" s="211"/>
      <c r="N173" s="211"/>
      <c r="P173" s="179"/>
      <c r="Q173" s="179"/>
      <c r="R173" s="18"/>
    </row>
    <row r="174" spans="1:18" hidden="1" x14ac:dyDescent="0.35">
      <c r="A174" s="14" t="s">
        <v>1</v>
      </c>
      <c r="B174" s="6">
        <f>ROUND(SUM(B175:B181),0)</f>
        <v>0</v>
      </c>
      <c r="C174" s="6">
        <f t="shared" ref="C174:M174" si="97">ROUND(SUM(C175:C181),0)</f>
        <v>0</v>
      </c>
      <c r="D174" s="6">
        <f t="shared" si="97"/>
        <v>0</v>
      </c>
      <c r="E174" s="6">
        <f t="shared" si="97"/>
        <v>0</v>
      </c>
      <c r="F174" s="6">
        <f t="shared" si="97"/>
        <v>0</v>
      </c>
      <c r="G174" s="6">
        <f t="shared" si="97"/>
        <v>0</v>
      </c>
      <c r="H174" s="6">
        <f t="shared" si="97"/>
        <v>0</v>
      </c>
      <c r="I174" s="6">
        <f t="shared" si="97"/>
        <v>0</v>
      </c>
      <c r="J174" s="6">
        <f t="shared" si="97"/>
        <v>0</v>
      </c>
      <c r="K174" s="6">
        <f t="shared" si="97"/>
        <v>0</v>
      </c>
      <c r="L174" s="6">
        <f t="shared" si="97"/>
        <v>0</v>
      </c>
      <c r="M174" s="6">
        <f t="shared" si="97"/>
        <v>0</v>
      </c>
      <c r="N174" s="7">
        <f>SUM(B174:M174)</f>
        <v>0</v>
      </c>
      <c r="P174" s="45"/>
      <c r="Q174" s="45"/>
      <c r="R174" s="41"/>
    </row>
    <row r="175" spans="1:18" hidden="1" outlineLevel="1" x14ac:dyDescent="0.35">
      <c r="A175" s="17" t="s">
        <v>75</v>
      </c>
      <c r="B175" s="16"/>
      <c r="C175" s="16"/>
      <c r="D175" s="16"/>
      <c r="E175" s="16"/>
      <c r="F175" s="16"/>
      <c r="G175" s="16"/>
      <c r="H175" s="16"/>
      <c r="I175" s="47"/>
      <c r="J175" s="47"/>
      <c r="K175" s="16"/>
      <c r="L175" s="47"/>
      <c r="M175" s="47"/>
      <c r="N175" s="13">
        <f>SUM(B175:M175)</f>
        <v>0</v>
      </c>
      <c r="P175" s="180"/>
    </row>
    <row r="176" spans="1:18" hidden="1" outlineLevel="1" x14ac:dyDescent="0.35">
      <c r="A176" s="17" t="s">
        <v>81</v>
      </c>
      <c r="B176" s="47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13">
        <f>SUM(B176:M176)</f>
        <v>0</v>
      </c>
    </row>
    <row r="177" spans="1:18" hidden="1" outlineLevel="1" x14ac:dyDescent="0.35">
      <c r="A177" s="17" t="s">
        <v>11</v>
      </c>
      <c r="B177" s="42"/>
      <c r="C177" s="47"/>
      <c r="D177" s="16"/>
      <c r="E177" s="47"/>
      <c r="F177" s="16"/>
      <c r="G177" s="16"/>
      <c r="H177" s="47"/>
      <c r="I177" s="42"/>
      <c r="J177" s="16"/>
      <c r="L177" s="47"/>
      <c r="M177" s="16"/>
      <c r="N177" s="13">
        <f t="shared" ref="N177:N178" si="98">SUM(B177:M177)</f>
        <v>0</v>
      </c>
    </row>
    <row r="178" spans="1:18" hidden="1" outlineLevel="1" x14ac:dyDescent="0.35">
      <c r="A178" s="17" t="s">
        <v>2</v>
      </c>
      <c r="B178" s="42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13">
        <f t="shared" si="98"/>
        <v>0</v>
      </c>
    </row>
    <row r="179" spans="1:18" hidden="1" outlineLevel="1" x14ac:dyDescent="0.35">
      <c r="A179" s="17" t="s">
        <v>85</v>
      </c>
      <c r="B179" s="39">
        <f t="shared" ref="B179:M179" si="99">ROUND(SUM(B176:B177)*$P$24,0)</f>
        <v>0</v>
      </c>
      <c r="C179" s="39">
        <f t="shared" si="99"/>
        <v>0</v>
      </c>
      <c r="D179" s="39">
        <f t="shared" si="99"/>
        <v>0</v>
      </c>
      <c r="E179" s="39">
        <f t="shared" si="99"/>
        <v>0</v>
      </c>
      <c r="F179" s="39">
        <f t="shared" si="99"/>
        <v>0</v>
      </c>
      <c r="G179" s="39">
        <f t="shared" si="99"/>
        <v>0</v>
      </c>
      <c r="H179" s="39">
        <f t="shared" si="99"/>
        <v>0</v>
      </c>
      <c r="I179" s="39">
        <f t="shared" si="99"/>
        <v>0</v>
      </c>
      <c r="J179" s="39">
        <f t="shared" si="99"/>
        <v>0</v>
      </c>
      <c r="K179" s="39">
        <f t="shared" si="99"/>
        <v>0</v>
      </c>
      <c r="L179" s="39">
        <f t="shared" si="99"/>
        <v>0</v>
      </c>
      <c r="M179" s="39">
        <f t="shared" si="99"/>
        <v>0</v>
      </c>
      <c r="N179" s="13">
        <f t="shared" ref="N179" si="100">SUM(B179:M179)</f>
        <v>0</v>
      </c>
      <c r="Q179" s="175"/>
      <c r="R179" s="2"/>
    </row>
    <row r="180" spans="1:18" hidden="1" outlineLevel="1" x14ac:dyDescent="0.35">
      <c r="A180" s="17" t="s">
        <v>85</v>
      </c>
      <c r="B180" s="39">
        <f t="shared" ref="B180:M180" si="101">ROUND(B175*$P$24,0)</f>
        <v>0</v>
      </c>
      <c r="C180" s="39">
        <f t="shared" si="101"/>
        <v>0</v>
      </c>
      <c r="D180" s="39">
        <f t="shared" si="101"/>
        <v>0</v>
      </c>
      <c r="E180" s="39">
        <f t="shared" si="101"/>
        <v>0</v>
      </c>
      <c r="F180" s="39">
        <f t="shared" si="101"/>
        <v>0</v>
      </c>
      <c r="G180" s="39">
        <f t="shared" si="101"/>
        <v>0</v>
      </c>
      <c r="H180" s="39">
        <f t="shared" si="101"/>
        <v>0</v>
      </c>
      <c r="I180" s="39">
        <f t="shared" si="101"/>
        <v>0</v>
      </c>
      <c r="J180" s="39">
        <f t="shared" si="101"/>
        <v>0</v>
      </c>
      <c r="K180" s="39">
        <f t="shared" si="101"/>
        <v>0</v>
      </c>
      <c r="L180" s="39">
        <f t="shared" si="101"/>
        <v>0</v>
      </c>
      <c r="M180" s="39">
        <f t="shared" si="101"/>
        <v>0</v>
      </c>
      <c r="N180" s="13">
        <f t="shared" ref="N180" si="102">SUM(B180:M180)</f>
        <v>0</v>
      </c>
      <c r="Q180" s="175"/>
      <c r="R180" s="2"/>
    </row>
    <row r="181" spans="1:18" hidden="1" outlineLevel="1" x14ac:dyDescent="0.35"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13"/>
      <c r="Q181" s="175"/>
      <c r="R181" s="2"/>
    </row>
    <row r="182" spans="1:18" hidden="1" collapsed="1" x14ac:dyDescent="0.35">
      <c r="A182" s="14" t="s">
        <v>3</v>
      </c>
      <c r="B182" s="6">
        <f>ROUND(B183+B184,0)</f>
        <v>0</v>
      </c>
      <c r="C182" s="6">
        <f>C183+C184</f>
        <v>0</v>
      </c>
      <c r="D182" s="6">
        <f t="shared" ref="D182:M182" si="103">D183+D184</f>
        <v>0</v>
      </c>
      <c r="E182" s="6">
        <f t="shared" si="103"/>
        <v>0</v>
      </c>
      <c r="F182" s="6">
        <f t="shared" si="103"/>
        <v>0</v>
      </c>
      <c r="G182" s="6">
        <f t="shared" si="103"/>
        <v>0</v>
      </c>
      <c r="H182" s="6">
        <f t="shared" si="103"/>
        <v>0</v>
      </c>
      <c r="I182" s="6">
        <f t="shared" si="103"/>
        <v>0</v>
      </c>
      <c r="J182" s="6">
        <f t="shared" si="103"/>
        <v>0</v>
      </c>
      <c r="K182" s="6">
        <f t="shared" si="103"/>
        <v>0</v>
      </c>
      <c r="L182" s="6">
        <f t="shared" si="103"/>
        <v>0</v>
      </c>
      <c r="M182" s="6">
        <f t="shared" si="103"/>
        <v>0</v>
      </c>
      <c r="N182" s="7">
        <f>SUM(B182:M182)</f>
        <v>0</v>
      </c>
      <c r="P182" s="173"/>
      <c r="Q182" s="173"/>
      <c r="R182" s="39"/>
    </row>
    <row r="183" spans="1:18" hidden="1" outlineLevel="1" x14ac:dyDescent="0.35">
      <c r="A183" s="17" t="s">
        <v>4</v>
      </c>
      <c r="B183" s="43"/>
      <c r="C183" s="43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3">
        <f t="shared" ref="N183:N184" si="104">SUM(B183:M183)</f>
        <v>0</v>
      </c>
    </row>
    <row r="184" spans="1:18" hidden="1" outlineLevel="1" x14ac:dyDescent="0.35">
      <c r="A184" s="17" t="s">
        <v>7</v>
      </c>
      <c r="B184" s="43"/>
      <c r="C184" s="43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3">
        <f t="shared" si="104"/>
        <v>0</v>
      </c>
    </row>
    <row r="185" spans="1:18" hidden="1" collapsed="1" x14ac:dyDescent="0.35">
      <c r="A185" s="14" t="s">
        <v>5</v>
      </c>
      <c r="B185" s="6">
        <f>ROUND(B186,0)</f>
        <v>0</v>
      </c>
      <c r="C185" s="6">
        <f t="shared" ref="C185:M185" si="105">ROUND(C186,0)</f>
        <v>0</v>
      </c>
      <c r="D185" s="6">
        <f t="shared" si="105"/>
        <v>0</v>
      </c>
      <c r="E185" s="6">
        <f t="shared" si="105"/>
        <v>0</v>
      </c>
      <c r="F185" s="6">
        <f t="shared" si="105"/>
        <v>0</v>
      </c>
      <c r="G185" s="6">
        <f t="shared" si="105"/>
        <v>0</v>
      </c>
      <c r="H185" s="6">
        <f t="shared" si="105"/>
        <v>0</v>
      </c>
      <c r="I185" s="6">
        <f t="shared" si="105"/>
        <v>0</v>
      </c>
      <c r="J185" s="6">
        <f t="shared" si="105"/>
        <v>0</v>
      </c>
      <c r="K185" s="6">
        <f t="shared" si="105"/>
        <v>0</v>
      </c>
      <c r="L185" s="6">
        <f t="shared" si="105"/>
        <v>0</v>
      </c>
      <c r="M185" s="6">
        <f t="shared" si="105"/>
        <v>0</v>
      </c>
      <c r="N185" s="7">
        <f>SUM(B185:M185)</f>
        <v>0</v>
      </c>
    </row>
    <row r="186" spans="1:18" hidden="1" outlineLevel="1" x14ac:dyDescent="0.35">
      <c r="A186" s="37" t="s">
        <v>82</v>
      </c>
      <c r="B186" s="15"/>
      <c r="C186" s="15"/>
      <c r="D186" s="15"/>
      <c r="E186" s="15"/>
      <c r="F186" s="15"/>
      <c r="G186" s="15"/>
      <c r="H186" s="15"/>
      <c r="K186" s="15"/>
      <c r="L186" s="15"/>
      <c r="M186" s="15"/>
      <c r="N186" s="13">
        <f t="shared" ref="N186" si="106">SUM(B186:M186)</f>
        <v>0</v>
      </c>
    </row>
    <row r="187" spans="1:18" hidden="1" collapsed="1" x14ac:dyDescent="0.35">
      <c r="A187" s="14" t="s">
        <v>12</v>
      </c>
      <c r="B187" s="6">
        <f>ROUND(SUM(B188:B189),0)</f>
        <v>0</v>
      </c>
      <c r="C187" s="6">
        <f t="shared" ref="C187:M187" si="107">SUM(C188:C189)</f>
        <v>0</v>
      </c>
      <c r="D187" s="6">
        <f t="shared" si="107"/>
        <v>0</v>
      </c>
      <c r="E187" s="6">
        <f t="shared" si="107"/>
        <v>0</v>
      </c>
      <c r="F187" s="6">
        <f t="shared" si="107"/>
        <v>0</v>
      </c>
      <c r="G187" s="6">
        <f t="shared" si="107"/>
        <v>0</v>
      </c>
      <c r="H187" s="6">
        <f t="shared" si="107"/>
        <v>0</v>
      </c>
      <c r="I187" s="6">
        <f>SUM(I188:I189)</f>
        <v>0</v>
      </c>
      <c r="J187" s="6">
        <f t="shared" si="107"/>
        <v>0</v>
      </c>
      <c r="K187" s="6">
        <f t="shared" si="107"/>
        <v>0</v>
      </c>
      <c r="L187" s="6">
        <f t="shared" si="107"/>
        <v>0</v>
      </c>
      <c r="M187" s="6">
        <f t="shared" si="107"/>
        <v>0</v>
      </c>
      <c r="N187" s="7">
        <f>SUM(B187:M187)</f>
        <v>0</v>
      </c>
    </row>
    <row r="188" spans="1:18" ht="31" hidden="1" customHeight="1" outlineLevel="1" x14ac:dyDescent="0.35">
      <c r="A188" s="4" t="str">
        <f>CONCATENATE("Eksperts 75  plus PVN par projekta izvērtēšanu - kopā ",Stundas_konkursi!D44," projekti")</f>
        <v>Eksperts 75  plus PVN par projekta izvērtēšanu - kopā 0 projekti</v>
      </c>
      <c r="B188" s="71"/>
      <c r="C188" s="71"/>
      <c r="D188" s="71"/>
      <c r="E188" s="71"/>
      <c r="F188" s="71"/>
      <c r="G188" s="71"/>
      <c r="H188" s="71"/>
      <c r="I188" s="71">
        <f>ROUND(Stundas_konkursi!D44*(75*1.21),0)</f>
        <v>0</v>
      </c>
      <c r="J188" s="71"/>
      <c r="K188" s="71"/>
      <c r="M188" s="71"/>
      <c r="N188" s="13">
        <f>SUM(B188:M188)</f>
        <v>0</v>
      </c>
    </row>
    <row r="189" spans="1:18" hidden="1" outlineLevel="1" x14ac:dyDescent="0.35">
      <c r="A189" s="4" t="s">
        <v>40</v>
      </c>
      <c r="B189" s="42">
        <v>0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13">
        <f t="shared" ref="N189:N190" si="108">SUM(B189:M189)</f>
        <v>0</v>
      </c>
    </row>
    <row r="190" spans="1:18" hidden="1" collapsed="1" x14ac:dyDescent="0.35">
      <c r="A190" s="14" t="s">
        <v>8</v>
      </c>
      <c r="B190" s="6">
        <v>0</v>
      </c>
      <c r="C190" s="6">
        <v>0</v>
      </c>
      <c r="D190" s="6">
        <v>0</v>
      </c>
      <c r="E190" s="6">
        <v>0</v>
      </c>
      <c r="F190" s="6">
        <v>0</v>
      </c>
      <c r="G190" s="6">
        <v>0</v>
      </c>
      <c r="H190" s="6">
        <v>0</v>
      </c>
      <c r="I190" s="6">
        <v>0</v>
      </c>
      <c r="J190" s="6">
        <v>0</v>
      </c>
      <c r="K190" s="6">
        <v>0</v>
      </c>
      <c r="L190" s="6">
        <v>0</v>
      </c>
      <c r="M190" s="6">
        <v>0</v>
      </c>
      <c r="N190" s="8">
        <f t="shared" si="108"/>
        <v>0</v>
      </c>
    </row>
    <row r="191" spans="1:18" hidden="1" x14ac:dyDescent="0.35">
      <c r="A191" s="9" t="s">
        <v>39</v>
      </c>
      <c r="B191" s="10">
        <f>B174+B182+B187+B190+B185</f>
        <v>0</v>
      </c>
      <c r="C191" s="10">
        <f t="shared" ref="C191:M191" si="109">C174+C182+C187+C190+C185</f>
        <v>0</v>
      </c>
      <c r="D191" s="10">
        <f t="shared" si="109"/>
        <v>0</v>
      </c>
      <c r="E191" s="10">
        <f t="shared" si="109"/>
        <v>0</v>
      </c>
      <c r="F191" s="10">
        <f t="shared" si="109"/>
        <v>0</v>
      </c>
      <c r="G191" s="10">
        <f t="shared" si="109"/>
        <v>0</v>
      </c>
      <c r="H191" s="10">
        <f t="shared" si="109"/>
        <v>0</v>
      </c>
      <c r="I191" s="10">
        <f t="shared" si="109"/>
        <v>0</v>
      </c>
      <c r="J191" s="10">
        <f t="shared" si="109"/>
        <v>0</v>
      </c>
      <c r="K191" s="10">
        <f t="shared" si="109"/>
        <v>0</v>
      </c>
      <c r="L191" s="10">
        <f t="shared" si="109"/>
        <v>0</v>
      </c>
      <c r="M191" s="10">
        <f t="shared" si="109"/>
        <v>0</v>
      </c>
      <c r="N191" s="10">
        <f>N190+N187+N182+N174+N185</f>
        <v>0</v>
      </c>
    </row>
    <row r="192" spans="1:18" hidden="1" x14ac:dyDescent="0.35"/>
    <row r="193" spans="1:18" ht="18.75" hidden="1" customHeight="1" x14ac:dyDescent="0.35">
      <c r="A193" s="211" t="str">
        <f>Stundas_konkursi!A50</f>
        <v>Projektu iesniegumu vērtēšana: ""</v>
      </c>
      <c r="B193" s="211"/>
      <c r="C193" s="211"/>
      <c r="D193" s="211"/>
      <c r="E193" s="211"/>
      <c r="F193" s="211"/>
      <c r="G193" s="211"/>
      <c r="H193" s="211"/>
      <c r="I193" s="211"/>
      <c r="J193" s="211"/>
      <c r="K193" s="211"/>
      <c r="L193" s="211"/>
      <c r="M193" s="211"/>
      <c r="N193" s="211"/>
      <c r="P193" s="179"/>
      <c r="Q193" s="179"/>
      <c r="R193" s="18"/>
    </row>
    <row r="194" spans="1:18" hidden="1" x14ac:dyDescent="0.35">
      <c r="A194" s="14" t="s">
        <v>1</v>
      </c>
      <c r="B194" s="6">
        <f>ROUND(SUM(B195:B201),0)</f>
        <v>0</v>
      </c>
      <c r="C194" s="6">
        <f t="shared" ref="C194:M194" si="110">ROUND(SUM(C195:C201),0)</f>
        <v>0</v>
      </c>
      <c r="D194" s="6">
        <f t="shared" si="110"/>
        <v>0</v>
      </c>
      <c r="E194" s="6">
        <f t="shared" si="110"/>
        <v>0</v>
      </c>
      <c r="F194" s="6">
        <f t="shared" si="110"/>
        <v>0</v>
      </c>
      <c r="G194" s="6">
        <f t="shared" si="110"/>
        <v>0</v>
      </c>
      <c r="H194" s="6">
        <f t="shared" si="110"/>
        <v>0</v>
      </c>
      <c r="I194" s="6">
        <f t="shared" si="110"/>
        <v>0</v>
      </c>
      <c r="J194" s="6">
        <f t="shared" si="110"/>
        <v>0</v>
      </c>
      <c r="K194" s="6">
        <f t="shared" si="110"/>
        <v>0</v>
      </c>
      <c r="L194" s="6">
        <f t="shared" si="110"/>
        <v>0</v>
      </c>
      <c r="M194" s="6">
        <f t="shared" si="110"/>
        <v>0</v>
      </c>
      <c r="N194" s="7">
        <f>SUM(B194:M194)</f>
        <v>0</v>
      </c>
      <c r="P194" s="45"/>
      <c r="Q194" s="45"/>
      <c r="R194" s="41"/>
    </row>
    <row r="195" spans="1:18" hidden="1" outlineLevel="1" x14ac:dyDescent="0.35">
      <c r="A195" s="17" t="s">
        <v>75</v>
      </c>
      <c r="B195" s="16"/>
      <c r="C195" s="16"/>
      <c r="D195" s="16"/>
      <c r="E195" s="16"/>
      <c r="F195" s="16"/>
      <c r="G195" s="16"/>
      <c r="H195" s="16"/>
      <c r="I195" s="16"/>
      <c r="J195" s="47"/>
      <c r="K195" s="47"/>
      <c r="L195" s="47"/>
      <c r="M195" s="47"/>
      <c r="N195" s="13">
        <f>SUM(B195:M195)</f>
        <v>0</v>
      </c>
      <c r="P195" s="180"/>
    </row>
    <row r="196" spans="1:18" hidden="1" outlineLevel="1" x14ac:dyDescent="0.35">
      <c r="A196" s="17" t="s">
        <v>81</v>
      </c>
      <c r="B196" s="47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13">
        <f t="shared" ref="N196:N198" si="111">SUM(B196:M196)</f>
        <v>0</v>
      </c>
    </row>
    <row r="197" spans="1:18" hidden="1" outlineLevel="1" x14ac:dyDescent="0.35">
      <c r="A197" s="17" t="s">
        <v>11</v>
      </c>
      <c r="B197" s="42"/>
      <c r="C197" s="47"/>
      <c r="D197" s="16"/>
      <c r="E197" s="47"/>
      <c r="F197" s="16"/>
      <c r="G197" s="16"/>
      <c r="H197" s="47"/>
      <c r="I197" s="16"/>
      <c r="J197" s="42"/>
      <c r="L197" s="47"/>
      <c r="M197" s="16"/>
      <c r="N197" s="13">
        <f t="shared" si="111"/>
        <v>0</v>
      </c>
    </row>
    <row r="198" spans="1:18" hidden="1" outlineLevel="1" x14ac:dyDescent="0.35">
      <c r="A198" s="17" t="s">
        <v>2</v>
      </c>
      <c r="B198" s="42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13">
        <f t="shared" si="111"/>
        <v>0</v>
      </c>
    </row>
    <row r="199" spans="1:18" hidden="1" outlineLevel="1" x14ac:dyDescent="0.35">
      <c r="A199" s="17" t="s">
        <v>85</v>
      </c>
      <c r="B199" s="39">
        <f t="shared" ref="B199:M199" si="112">ROUND(SUM(B196:B197)*$P$24,0)</f>
        <v>0</v>
      </c>
      <c r="C199" s="39">
        <f t="shared" si="112"/>
        <v>0</v>
      </c>
      <c r="D199" s="39">
        <f t="shared" si="112"/>
        <v>0</v>
      </c>
      <c r="E199" s="39">
        <f t="shared" si="112"/>
        <v>0</v>
      </c>
      <c r="F199" s="39">
        <f t="shared" si="112"/>
        <v>0</v>
      </c>
      <c r="G199" s="39">
        <f t="shared" si="112"/>
        <v>0</v>
      </c>
      <c r="H199" s="39">
        <f t="shared" si="112"/>
        <v>0</v>
      </c>
      <c r="I199" s="39">
        <f t="shared" si="112"/>
        <v>0</v>
      </c>
      <c r="J199" s="39">
        <f t="shared" si="112"/>
        <v>0</v>
      </c>
      <c r="K199" s="39">
        <f t="shared" si="112"/>
        <v>0</v>
      </c>
      <c r="L199" s="39">
        <f t="shared" si="112"/>
        <v>0</v>
      </c>
      <c r="M199" s="39">
        <f t="shared" si="112"/>
        <v>0</v>
      </c>
      <c r="N199" s="13">
        <f t="shared" ref="N199" si="113">SUM(B199:M199)</f>
        <v>0</v>
      </c>
      <c r="Q199" s="175"/>
      <c r="R199" s="2"/>
    </row>
    <row r="200" spans="1:18" hidden="1" outlineLevel="1" x14ac:dyDescent="0.35">
      <c r="A200" s="17" t="s">
        <v>85</v>
      </c>
      <c r="B200" s="39">
        <f t="shared" ref="B200:M200" si="114">ROUND(B195*$P$24,0)</f>
        <v>0</v>
      </c>
      <c r="C200" s="39">
        <f t="shared" si="114"/>
        <v>0</v>
      </c>
      <c r="D200" s="39">
        <f t="shared" si="114"/>
        <v>0</v>
      </c>
      <c r="E200" s="39">
        <f t="shared" si="114"/>
        <v>0</v>
      </c>
      <c r="F200" s="39">
        <f t="shared" si="114"/>
        <v>0</v>
      </c>
      <c r="G200" s="39">
        <f t="shared" si="114"/>
        <v>0</v>
      </c>
      <c r="H200" s="39">
        <f t="shared" si="114"/>
        <v>0</v>
      </c>
      <c r="I200" s="39">
        <f t="shared" si="114"/>
        <v>0</v>
      </c>
      <c r="J200" s="39">
        <f t="shared" si="114"/>
        <v>0</v>
      </c>
      <c r="K200" s="39">
        <f t="shared" si="114"/>
        <v>0</v>
      </c>
      <c r="L200" s="39">
        <f t="shared" si="114"/>
        <v>0</v>
      </c>
      <c r="M200" s="39">
        <f t="shared" si="114"/>
        <v>0</v>
      </c>
      <c r="N200" s="13">
        <f t="shared" ref="N200" si="115">SUM(B200:M200)</f>
        <v>0</v>
      </c>
      <c r="Q200" s="175"/>
      <c r="R200" s="2"/>
    </row>
    <row r="201" spans="1:18" hidden="1" outlineLevel="1" x14ac:dyDescent="0.35"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13"/>
      <c r="Q201" s="175"/>
      <c r="R201" s="2"/>
    </row>
    <row r="202" spans="1:18" hidden="1" collapsed="1" x14ac:dyDescent="0.35">
      <c r="A202" s="14" t="s">
        <v>3</v>
      </c>
      <c r="B202" s="6">
        <f>ROUND(B203+B204,0)</f>
        <v>0</v>
      </c>
      <c r="C202" s="6">
        <f>C203+C204</f>
        <v>0</v>
      </c>
      <c r="D202" s="6">
        <f t="shared" ref="D202:M202" si="116">D203+D204</f>
        <v>0</v>
      </c>
      <c r="E202" s="6">
        <f t="shared" si="116"/>
        <v>0</v>
      </c>
      <c r="F202" s="6">
        <f t="shared" si="116"/>
        <v>0</v>
      </c>
      <c r="G202" s="6">
        <f t="shared" si="116"/>
        <v>0</v>
      </c>
      <c r="H202" s="6">
        <f t="shared" si="116"/>
        <v>0</v>
      </c>
      <c r="I202" s="6">
        <f t="shared" si="116"/>
        <v>0</v>
      </c>
      <c r="J202" s="6">
        <f t="shared" si="116"/>
        <v>0</v>
      </c>
      <c r="K202" s="6">
        <f t="shared" si="116"/>
        <v>0</v>
      </c>
      <c r="L202" s="6">
        <f t="shared" si="116"/>
        <v>0</v>
      </c>
      <c r="M202" s="6">
        <f t="shared" si="116"/>
        <v>0</v>
      </c>
      <c r="N202" s="7">
        <f>SUM(B202:M202)</f>
        <v>0</v>
      </c>
      <c r="P202" s="173"/>
      <c r="Q202" s="173"/>
      <c r="R202" s="39"/>
    </row>
    <row r="203" spans="1:18" hidden="1" outlineLevel="1" x14ac:dyDescent="0.35">
      <c r="A203" s="17" t="s">
        <v>4</v>
      </c>
      <c r="B203" s="43"/>
      <c r="C203" s="43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3">
        <f t="shared" ref="N203:N204" si="117">SUM(B203:M203)</f>
        <v>0</v>
      </c>
    </row>
    <row r="204" spans="1:18" hidden="1" outlineLevel="1" x14ac:dyDescent="0.35">
      <c r="A204" s="17" t="s">
        <v>7</v>
      </c>
      <c r="B204" s="43"/>
      <c r="C204" s="43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3">
        <f t="shared" si="117"/>
        <v>0</v>
      </c>
    </row>
    <row r="205" spans="1:18" hidden="1" collapsed="1" x14ac:dyDescent="0.35">
      <c r="A205" s="14" t="s">
        <v>5</v>
      </c>
      <c r="B205" s="6">
        <f>ROUND(B206,0)</f>
        <v>0</v>
      </c>
      <c r="C205" s="6">
        <f t="shared" ref="C205:M205" si="118">ROUND(C206,0)</f>
        <v>0</v>
      </c>
      <c r="D205" s="6">
        <f t="shared" si="118"/>
        <v>0</v>
      </c>
      <c r="E205" s="6">
        <f t="shared" si="118"/>
        <v>0</v>
      </c>
      <c r="F205" s="6">
        <f t="shared" si="118"/>
        <v>0</v>
      </c>
      <c r="G205" s="6">
        <f t="shared" si="118"/>
        <v>0</v>
      </c>
      <c r="H205" s="6">
        <f t="shared" si="118"/>
        <v>0</v>
      </c>
      <c r="I205" s="6">
        <f t="shared" si="118"/>
        <v>0</v>
      </c>
      <c r="J205" s="6">
        <f t="shared" si="118"/>
        <v>0</v>
      </c>
      <c r="K205" s="6">
        <f t="shared" si="118"/>
        <v>0</v>
      </c>
      <c r="L205" s="6">
        <f t="shared" si="118"/>
        <v>0</v>
      </c>
      <c r="M205" s="6">
        <f t="shared" si="118"/>
        <v>0</v>
      </c>
      <c r="N205" s="7">
        <f>SUM(B205:M205)</f>
        <v>0</v>
      </c>
    </row>
    <row r="206" spans="1:18" hidden="1" outlineLevel="1" x14ac:dyDescent="0.35">
      <c r="A206" s="37" t="s">
        <v>82</v>
      </c>
      <c r="B206" s="15"/>
      <c r="C206" s="15"/>
      <c r="D206" s="15"/>
      <c r="E206" s="15"/>
      <c r="F206" s="15"/>
      <c r="G206" s="15"/>
      <c r="H206" s="15"/>
      <c r="K206" s="15"/>
      <c r="L206" s="15"/>
      <c r="M206" s="15"/>
      <c r="N206" s="13">
        <f t="shared" ref="N206" si="119">SUM(B206:M206)</f>
        <v>0</v>
      </c>
    </row>
    <row r="207" spans="1:18" hidden="1" collapsed="1" x14ac:dyDescent="0.35">
      <c r="A207" s="14" t="s">
        <v>12</v>
      </c>
      <c r="B207" s="6">
        <f>ROUND(SUM(B208:B209),0)</f>
        <v>0</v>
      </c>
      <c r="C207" s="6">
        <f t="shared" ref="C207:M207" si="120">SUM(C208:C209)</f>
        <v>0</v>
      </c>
      <c r="D207" s="6">
        <f t="shared" si="120"/>
        <v>0</v>
      </c>
      <c r="E207" s="6">
        <f t="shared" si="120"/>
        <v>0</v>
      </c>
      <c r="F207" s="6">
        <f t="shared" si="120"/>
        <v>0</v>
      </c>
      <c r="G207" s="6">
        <f t="shared" si="120"/>
        <v>0</v>
      </c>
      <c r="H207" s="6">
        <f t="shared" si="120"/>
        <v>0</v>
      </c>
      <c r="I207" s="6">
        <f t="shared" si="120"/>
        <v>0</v>
      </c>
      <c r="J207" s="6">
        <f>SUM(J208:J209)</f>
        <v>0</v>
      </c>
      <c r="K207" s="6">
        <f t="shared" si="120"/>
        <v>0</v>
      </c>
      <c r="L207" s="6">
        <f t="shared" si="120"/>
        <v>0</v>
      </c>
      <c r="M207" s="6">
        <f t="shared" si="120"/>
        <v>0</v>
      </c>
      <c r="N207" s="7">
        <f>SUM(B207:M207)</f>
        <v>0</v>
      </c>
    </row>
    <row r="208" spans="1:18" ht="31" hidden="1" customHeight="1" outlineLevel="1" x14ac:dyDescent="0.35">
      <c r="A208" s="4" t="str">
        <f>CONCATENATE("Eksperts 75  plus PVN par projekta izvērtēšanu - kopā ",Stundas_konkursi!D51," projekti")</f>
        <v>Eksperts 75  plus PVN par projekta izvērtēšanu - kopā 0 projekti</v>
      </c>
      <c r="B208" s="71"/>
      <c r="C208" s="71"/>
      <c r="D208" s="71"/>
      <c r="E208" s="71"/>
      <c r="F208" s="71"/>
      <c r="G208" s="71"/>
      <c r="H208" s="71"/>
      <c r="J208" s="71">
        <f>ROUND(Stundas_konkursi!D51*(75*1.21),0)</f>
        <v>0</v>
      </c>
      <c r="K208" s="71"/>
      <c r="M208" s="71"/>
      <c r="N208" s="13">
        <f>SUM(B208:M208)</f>
        <v>0</v>
      </c>
    </row>
    <row r="209" spans="1:20" hidden="1" outlineLevel="1" x14ac:dyDescent="0.35">
      <c r="A209" s="4" t="s">
        <v>40</v>
      </c>
      <c r="B209" s="42">
        <v>0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13">
        <f t="shared" ref="N209:N210" si="121">SUM(B209:M209)</f>
        <v>0</v>
      </c>
    </row>
    <row r="210" spans="1:20" hidden="1" collapsed="1" x14ac:dyDescent="0.35">
      <c r="A210" s="14" t="s">
        <v>8</v>
      </c>
      <c r="B210" s="6">
        <v>0</v>
      </c>
      <c r="C210" s="6">
        <v>0</v>
      </c>
      <c r="D210" s="6">
        <v>0</v>
      </c>
      <c r="E210" s="6">
        <v>0</v>
      </c>
      <c r="F210" s="6">
        <v>0</v>
      </c>
      <c r="G210" s="6">
        <v>0</v>
      </c>
      <c r="H210" s="6">
        <v>0</v>
      </c>
      <c r="I210" s="6">
        <v>0</v>
      </c>
      <c r="J210" s="6">
        <v>0</v>
      </c>
      <c r="K210" s="6">
        <v>0</v>
      </c>
      <c r="L210" s="6">
        <v>0</v>
      </c>
      <c r="M210" s="6">
        <v>0</v>
      </c>
      <c r="N210" s="8">
        <f t="shared" si="121"/>
        <v>0</v>
      </c>
    </row>
    <row r="211" spans="1:20" hidden="1" x14ac:dyDescent="0.35">
      <c r="A211" s="9" t="s">
        <v>39</v>
      </c>
      <c r="B211" s="10">
        <f>B194+B202+B207+B210+B205</f>
        <v>0</v>
      </c>
      <c r="C211" s="10">
        <f t="shared" ref="C211:M211" si="122">C194+C202+C207+C210+C205</f>
        <v>0</v>
      </c>
      <c r="D211" s="10">
        <f t="shared" si="122"/>
        <v>0</v>
      </c>
      <c r="E211" s="10">
        <f t="shared" si="122"/>
        <v>0</v>
      </c>
      <c r="F211" s="10">
        <f t="shared" si="122"/>
        <v>0</v>
      </c>
      <c r="G211" s="10">
        <f t="shared" si="122"/>
        <v>0</v>
      </c>
      <c r="H211" s="10">
        <f t="shared" si="122"/>
        <v>0</v>
      </c>
      <c r="I211" s="10">
        <f t="shared" si="122"/>
        <v>0</v>
      </c>
      <c r="J211" s="10">
        <f t="shared" si="122"/>
        <v>0</v>
      </c>
      <c r="K211" s="10">
        <f t="shared" si="122"/>
        <v>0</v>
      </c>
      <c r="L211" s="10">
        <f t="shared" si="122"/>
        <v>0</v>
      </c>
      <c r="M211" s="10">
        <f t="shared" si="122"/>
        <v>0</v>
      </c>
      <c r="N211" s="10">
        <f>N210+N207+N202+N194+N205</f>
        <v>0</v>
      </c>
    </row>
    <row r="213" spans="1:20" s="37" customFormat="1" x14ac:dyDescent="0.35">
      <c r="A213" s="72" t="s">
        <v>229</v>
      </c>
      <c r="B213" s="73">
        <f>B71+B91+B111+B131+B151+B171+B191+B211</f>
        <v>33156</v>
      </c>
      <c r="C213" s="73">
        <f t="shared" ref="C213:N213" si="123">C71+C91+C111+C131+C151+C171+C191+C211</f>
        <v>39031</v>
      </c>
      <c r="D213" s="73">
        <f t="shared" si="123"/>
        <v>34706</v>
      </c>
      <c r="E213" s="73">
        <f t="shared" si="123"/>
        <v>41847</v>
      </c>
      <c r="F213" s="73">
        <f t="shared" si="123"/>
        <v>39657</v>
      </c>
      <c r="G213" s="73">
        <f t="shared" si="123"/>
        <v>39403</v>
      </c>
      <c r="H213" s="73">
        <f t="shared" si="123"/>
        <v>57616</v>
      </c>
      <c r="I213" s="73">
        <f t="shared" si="123"/>
        <v>43812</v>
      </c>
      <c r="J213" s="73">
        <f t="shared" si="123"/>
        <v>53594</v>
      </c>
      <c r="K213" s="73">
        <f t="shared" si="123"/>
        <v>59593</v>
      </c>
      <c r="L213" s="73">
        <f t="shared" si="123"/>
        <v>49594</v>
      </c>
      <c r="M213" s="73">
        <f t="shared" si="123"/>
        <v>49578</v>
      </c>
      <c r="N213" s="73">
        <f t="shared" si="123"/>
        <v>541585</v>
      </c>
      <c r="O213" s="17"/>
      <c r="P213" s="101"/>
      <c r="Q213" s="47"/>
      <c r="R213" s="47"/>
    </row>
    <row r="215" spans="1:20" x14ac:dyDescent="0.35">
      <c r="A215" s="14" t="s">
        <v>1</v>
      </c>
      <c r="B215" s="6">
        <f>B216+B236</f>
        <v>240</v>
      </c>
      <c r="C215" s="6">
        <f t="shared" ref="C215:M215" si="124">C216+C236</f>
        <v>543</v>
      </c>
      <c r="D215" s="6">
        <f t="shared" si="124"/>
        <v>109</v>
      </c>
      <c r="E215" s="6">
        <f t="shared" si="124"/>
        <v>156</v>
      </c>
      <c r="F215" s="6">
        <f t="shared" si="124"/>
        <v>0</v>
      </c>
      <c r="G215" s="6">
        <f t="shared" si="124"/>
        <v>803</v>
      </c>
      <c r="H215" s="6">
        <f t="shared" si="124"/>
        <v>803</v>
      </c>
      <c r="I215" s="6">
        <f t="shared" si="124"/>
        <v>803</v>
      </c>
      <c r="J215" s="6">
        <f t="shared" si="124"/>
        <v>803</v>
      </c>
      <c r="K215" s="6">
        <f t="shared" si="124"/>
        <v>803</v>
      </c>
      <c r="L215" s="6">
        <f t="shared" si="124"/>
        <v>803</v>
      </c>
      <c r="M215" s="6">
        <f t="shared" si="124"/>
        <v>806</v>
      </c>
      <c r="N215" s="7">
        <f>SUM(B215:M215)</f>
        <v>6672</v>
      </c>
    </row>
    <row r="216" spans="1:20" hidden="1" outlineLevel="1" x14ac:dyDescent="0.35">
      <c r="A216" s="136" t="s">
        <v>222</v>
      </c>
      <c r="B216" s="171">
        <f>ROUND(SUM(B217:B234),0)</f>
        <v>240</v>
      </c>
      <c r="C216" s="171">
        <f t="shared" ref="C216" si="125">ROUND(SUM(C217:C234),0)</f>
        <v>543</v>
      </c>
      <c r="D216" s="171">
        <f t="shared" ref="D216" si="126">ROUND(SUM(D217:D234),0)</f>
        <v>109</v>
      </c>
      <c r="E216" s="171">
        <f t="shared" ref="E216" si="127">ROUND(SUM(E217:E234),0)</f>
        <v>156</v>
      </c>
      <c r="F216" s="171">
        <f t="shared" ref="F216" si="128">ROUND(SUM(F217:F234),0)</f>
        <v>0</v>
      </c>
      <c r="G216" s="171">
        <f t="shared" ref="G216" si="129">ROUND(SUM(G217:G234),0)</f>
        <v>803</v>
      </c>
      <c r="H216" s="171">
        <f t="shared" ref="H216" si="130">ROUND(SUM(H217:H234),0)</f>
        <v>803</v>
      </c>
      <c r="I216" s="171">
        <f t="shared" ref="I216" si="131">ROUND(SUM(I217:I234),0)</f>
        <v>803</v>
      </c>
      <c r="J216" s="171">
        <f t="shared" ref="J216" si="132">ROUND(SUM(J217:J234),0)</f>
        <v>803</v>
      </c>
      <c r="K216" s="171">
        <f t="shared" ref="K216" si="133">ROUND(SUM(K217:K234),0)</f>
        <v>803</v>
      </c>
      <c r="L216" s="171">
        <f t="shared" ref="L216" si="134">ROUND(SUM(L217:L234),0)</f>
        <v>803</v>
      </c>
      <c r="M216" s="171">
        <f t="shared" ref="M216" si="135">ROUND(SUM(M217:M234),0)</f>
        <v>806</v>
      </c>
      <c r="N216" s="7">
        <f t="shared" ref="N216:N231" si="136">SUM(B216:M216)</f>
        <v>6672</v>
      </c>
      <c r="P216" s="173">
        <f>N216+N284+N304+N324+N344+N364+N384+N404</f>
        <v>6672</v>
      </c>
      <c r="Q216" s="175" t="s">
        <v>220</v>
      </c>
      <c r="R216"/>
      <c r="S216"/>
      <c r="T216"/>
    </row>
    <row r="217" spans="1:20" hidden="1" outlineLevel="1" x14ac:dyDescent="0.35">
      <c r="A217" s="4" t="s">
        <v>183</v>
      </c>
      <c r="B217" s="48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8">
        <f t="shared" si="136"/>
        <v>0</v>
      </c>
      <c r="P217" s="176"/>
      <c r="Q217" s="175"/>
      <c r="R217"/>
      <c r="S217"/>
      <c r="T217"/>
    </row>
    <row r="218" spans="1:20" hidden="1" outlineLevel="1" x14ac:dyDescent="0.35">
      <c r="A218" s="4" t="s">
        <v>184</v>
      </c>
      <c r="B218" s="48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8">
        <f t="shared" si="136"/>
        <v>0</v>
      </c>
      <c r="P218" s="176"/>
      <c r="Q218" s="175"/>
      <c r="R218"/>
      <c r="S218"/>
      <c r="T218"/>
    </row>
    <row r="219" spans="1:20" hidden="1" outlineLevel="1" x14ac:dyDescent="0.35">
      <c r="A219" s="4" t="s">
        <v>185</v>
      </c>
      <c r="B219" s="48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8">
        <f t="shared" si="136"/>
        <v>0</v>
      </c>
      <c r="P219" s="176"/>
      <c r="R219"/>
      <c r="S219"/>
      <c r="T219"/>
    </row>
    <row r="220" spans="1:20" hidden="1" outlineLevel="1" x14ac:dyDescent="0.35">
      <c r="A220" s="4" t="s">
        <v>186</v>
      </c>
      <c r="B220" s="48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8">
        <f t="shared" si="136"/>
        <v>0</v>
      </c>
      <c r="P220" s="176"/>
      <c r="R220"/>
      <c r="S220"/>
      <c r="T220"/>
    </row>
    <row r="221" spans="1:20" hidden="1" outlineLevel="1" x14ac:dyDescent="0.35">
      <c r="A221" s="4" t="s">
        <v>187</v>
      </c>
      <c r="B221" s="48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8">
        <f t="shared" si="136"/>
        <v>0</v>
      </c>
      <c r="P221" s="176"/>
      <c r="R221"/>
      <c r="S221"/>
      <c r="T221"/>
    </row>
    <row r="222" spans="1:20" hidden="1" outlineLevel="1" x14ac:dyDescent="0.35">
      <c r="A222" s="4" t="s">
        <v>188</v>
      </c>
      <c r="B222" s="48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8">
        <f t="shared" si="136"/>
        <v>0</v>
      </c>
      <c r="P222" s="176"/>
      <c r="R222"/>
      <c r="S222"/>
      <c r="T222"/>
    </row>
    <row r="223" spans="1:20" hidden="1" outlineLevel="1" x14ac:dyDescent="0.35">
      <c r="A223" s="4" t="s">
        <v>189</v>
      </c>
      <c r="B223" s="48">
        <v>30.68</v>
      </c>
      <c r="C223" s="48">
        <v>45</v>
      </c>
      <c r="D223" s="48">
        <v>29.35</v>
      </c>
      <c r="E223" s="48">
        <v>0</v>
      </c>
      <c r="F223" s="48">
        <v>0</v>
      </c>
      <c r="G223" s="48"/>
      <c r="H223" s="48"/>
      <c r="I223" s="48"/>
      <c r="J223" s="48"/>
      <c r="K223" s="48"/>
      <c r="L223" s="48"/>
      <c r="M223" s="48"/>
      <c r="N223" s="8">
        <f t="shared" si="136"/>
        <v>105.03</v>
      </c>
      <c r="P223" s="176"/>
      <c r="R223"/>
      <c r="S223"/>
      <c r="T223"/>
    </row>
    <row r="224" spans="1:20" hidden="1" outlineLevel="1" x14ac:dyDescent="0.35">
      <c r="A224" s="4" t="s">
        <v>190</v>
      </c>
      <c r="B224" s="48">
        <v>163.63999999999999</v>
      </c>
      <c r="C224" s="48">
        <v>393.75</v>
      </c>
      <c r="D224" s="48">
        <v>58.7</v>
      </c>
      <c r="E224" s="48">
        <v>125.87</v>
      </c>
      <c r="F224" s="48">
        <v>0</v>
      </c>
      <c r="G224" s="48">
        <v>650</v>
      </c>
      <c r="H224" s="48">
        <v>650</v>
      </c>
      <c r="I224" s="48">
        <v>650</v>
      </c>
      <c r="J224" s="48">
        <v>650</v>
      </c>
      <c r="K224" s="48">
        <v>650</v>
      </c>
      <c r="L224" s="48">
        <v>650</v>
      </c>
      <c r="M224" s="48">
        <v>652</v>
      </c>
      <c r="N224" s="8">
        <f t="shared" si="136"/>
        <v>5293.96</v>
      </c>
      <c r="P224" s="176"/>
      <c r="R224"/>
      <c r="S224"/>
      <c r="T224"/>
    </row>
    <row r="225" spans="1:20" hidden="1" outlineLevel="1" x14ac:dyDescent="0.35">
      <c r="A225" s="4" t="s">
        <v>191</v>
      </c>
      <c r="B225" s="48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8">
        <f t="shared" si="136"/>
        <v>0</v>
      </c>
      <c r="P225" s="176"/>
      <c r="R225"/>
      <c r="S225"/>
      <c r="T225"/>
    </row>
    <row r="226" spans="1:20" hidden="1" outlineLevel="1" x14ac:dyDescent="0.35">
      <c r="A226" s="4" t="s">
        <v>192</v>
      </c>
      <c r="B226" s="48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8">
        <f t="shared" si="136"/>
        <v>0</v>
      </c>
      <c r="P226" s="176"/>
      <c r="R226"/>
      <c r="S226"/>
      <c r="T226"/>
    </row>
    <row r="227" spans="1:20" hidden="1" outlineLevel="1" x14ac:dyDescent="0.35">
      <c r="A227" s="4"/>
      <c r="B227" s="48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8">
        <f t="shared" si="136"/>
        <v>0</v>
      </c>
      <c r="P227" s="176"/>
      <c r="R227"/>
      <c r="S227"/>
      <c r="T227"/>
    </row>
    <row r="228" spans="1:20" hidden="1" outlineLevel="1" x14ac:dyDescent="0.35">
      <c r="A228" s="4"/>
      <c r="B228" s="48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8">
        <f t="shared" si="136"/>
        <v>0</v>
      </c>
      <c r="P228" s="176"/>
      <c r="R228"/>
      <c r="S228"/>
      <c r="T228"/>
    </row>
    <row r="229" spans="1:20" hidden="1" outlineLevel="1" x14ac:dyDescent="0.35">
      <c r="A229" s="4"/>
      <c r="B229" s="48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8">
        <f t="shared" si="136"/>
        <v>0</v>
      </c>
      <c r="P229" s="176"/>
      <c r="R229"/>
      <c r="S229"/>
      <c r="T229"/>
    </row>
    <row r="230" spans="1:20" hidden="1" outlineLevel="1" x14ac:dyDescent="0.35">
      <c r="A230" s="4"/>
      <c r="B230" s="48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8">
        <f t="shared" si="136"/>
        <v>0</v>
      </c>
      <c r="P230" s="176"/>
      <c r="R230"/>
      <c r="S230"/>
      <c r="T230"/>
    </row>
    <row r="231" spans="1:20" hidden="1" outlineLevel="1" x14ac:dyDescent="0.35">
      <c r="A231" s="4"/>
      <c r="B231" s="48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8">
        <f t="shared" si="136"/>
        <v>0</v>
      </c>
      <c r="P231" s="176"/>
      <c r="R231"/>
      <c r="S231" s="94"/>
      <c r="T231"/>
    </row>
    <row r="232" spans="1:20" hidden="1" outlineLevel="1" x14ac:dyDescent="0.35">
      <c r="A232" s="32"/>
      <c r="B232" s="47"/>
      <c r="C232" s="47"/>
      <c r="D232" s="47"/>
      <c r="E232" s="47"/>
      <c r="F232" s="47"/>
      <c r="G232" s="47"/>
      <c r="H232" s="47"/>
      <c r="I232" s="47"/>
      <c r="J232" s="47"/>
      <c r="K232" s="47"/>
      <c r="L232" s="47"/>
      <c r="M232" s="47"/>
      <c r="N232" s="8"/>
      <c r="R232"/>
      <c r="S232"/>
      <c r="T232"/>
    </row>
    <row r="233" spans="1:20" hidden="1" outlineLevel="1" x14ac:dyDescent="0.35">
      <c r="A233" s="3" t="s">
        <v>2</v>
      </c>
      <c r="B233" s="47"/>
      <c r="C233" s="47"/>
      <c r="D233" s="47"/>
      <c r="E233" s="47"/>
      <c r="F233" s="47"/>
      <c r="G233" s="47"/>
      <c r="H233" s="47"/>
      <c r="I233" s="47"/>
      <c r="J233" s="47"/>
      <c r="K233" s="47"/>
      <c r="L233" s="47"/>
      <c r="M233" s="47"/>
      <c r="N233" s="8">
        <f>SUM(B233:M233)</f>
        <v>0</v>
      </c>
      <c r="P233" s="32">
        <v>0.36</v>
      </c>
      <c r="Q233" s="32" t="s">
        <v>218</v>
      </c>
      <c r="R233"/>
      <c r="S233"/>
      <c r="T233"/>
    </row>
    <row r="234" spans="1:20" hidden="1" outlineLevel="1" x14ac:dyDescent="0.35">
      <c r="A234" s="3" t="s">
        <v>85</v>
      </c>
      <c r="B234" s="39">
        <f t="shared" ref="B234:M234" si="137">ROUND(SUM(B217:B232)*$P$24,0)</f>
        <v>46</v>
      </c>
      <c r="C234" s="39">
        <f t="shared" si="137"/>
        <v>104</v>
      </c>
      <c r="D234" s="39">
        <f t="shared" si="137"/>
        <v>21</v>
      </c>
      <c r="E234" s="39">
        <f t="shared" si="137"/>
        <v>30</v>
      </c>
      <c r="F234" s="39">
        <f t="shared" si="137"/>
        <v>0</v>
      </c>
      <c r="G234" s="39">
        <f t="shared" si="137"/>
        <v>153</v>
      </c>
      <c r="H234" s="39">
        <f t="shared" si="137"/>
        <v>153</v>
      </c>
      <c r="I234" s="39">
        <f t="shared" si="137"/>
        <v>153</v>
      </c>
      <c r="J234" s="39">
        <f t="shared" si="137"/>
        <v>153</v>
      </c>
      <c r="K234" s="39">
        <f t="shared" si="137"/>
        <v>153</v>
      </c>
      <c r="L234" s="39">
        <f t="shared" si="137"/>
        <v>153</v>
      </c>
      <c r="M234" s="39">
        <f t="shared" si="137"/>
        <v>154</v>
      </c>
      <c r="N234" s="8">
        <f>SUM(B234:M234)</f>
        <v>1273</v>
      </c>
      <c r="P234" s="32">
        <v>0.2359</v>
      </c>
      <c r="Q234" s="32" t="s">
        <v>219</v>
      </c>
      <c r="R234"/>
      <c r="S234"/>
      <c r="T234"/>
    </row>
    <row r="235" spans="1:20" hidden="1" outlineLevel="1" x14ac:dyDescent="0.35">
      <c r="N235" s="8"/>
    </row>
    <row r="236" spans="1:20" hidden="1" outlineLevel="1" x14ac:dyDescent="0.35">
      <c r="A236" s="136" t="s">
        <v>119</v>
      </c>
      <c r="B236" s="171">
        <f>ROUND(SUM(B237:B247)*$P$26,0)</f>
        <v>0</v>
      </c>
      <c r="C236" s="171">
        <f t="shared" ref="C236" si="138">ROUND(SUM(C237:C247)*$P$26,0)</f>
        <v>0</v>
      </c>
      <c r="D236" s="171">
        <f t="shared" ref="D236" si="139">ROUND(SUM(D237:D247)*$P$26,0)</f>
        <v>0</v>
      </c>
      <c r="E236" s="171">
        <f t="shared" ref="E236" si="140">ROUND(SUM(E237:E247)*$P$26,0)</f>
        <v>0</v>
      </c>
      <c r="F236" s="171">
        <f t="shared" ref="F236" si="141">ROUND(SUM(F237:F247)*$P$26,0)</f>
        <v>0</v>
      </c>
      <c r="G236" s="171">
        <f t="shared" ref="G236" si="142">ROUND(SUM(G237:G247)*$P$26,0)</f>
        <v>0</v>
      </c>
      <c r="H236" s="171">
        <f t="shared" ref="H236" si="143">ROUND(SUM(H237:H247)*$P$26,0)</f>
        <v>0</v>
      </c>
      <c r="I236" s="171">
        <f t="shared" ref="I236" si="144">ROUND(SUM(I237:I247)*$P$26,0)</f>
        <v>0</v>
      </c>
      <c r="J236" s="171">
        <f t="shared" ref="J236" si="145">ROUND(SUM(J237:J247)*$P$26,0)</f>
        <v>0</v>
      </c>
      <c r="K236" s="171">
        <f t="shared" ref="K236" si="146">ROUND(SUM(K237:K247)*$P$26,0)</f>
        <v>0</v>
      </c>
      <c r="L236" s="171">
        <f t="shared" ref="L236" si="147">ROUND(SUM(L237:L247)*$P$26,0)</f>
        <v>0</v>
      </c>
      <c r="M236" s="171">
        <f t="shared" ref="M236" si="148">ROUND(SUM(M237:M247)*$P$26,0)</f>
        <v>0</v>
      </c>
      <c r="N236" s="8">
        <f t="shared" ref="N236:N242" si="149">SUM(B236:M236)</f>
        <v>0</v>
      </c>
      <c r="P236" s="181">
        <v>0.95959215993523195</v>
      </c>
      <c r="Q236" s="175" t="s">
        <v>221</v>
      </c>
      <c r="R236"/>
      <c r="S236"/>
      <c r="T236"/>
    </row>
    <row r="237" spans="1:20" hidden="1" outlineLevel="1" x14ac:dyDescent="0.35">
      <c r="A237" s="17" t="s">
        <v>194</v>
      </c>
      <c r="B237" s="47"/>
      <c r="C237" s="47"/>
      <c r="D237" s="47"/>
      <c r="E237" s="47"/>
      <c r="F237" s="47"/>
      <c r="G237" s="47"/>
      <c r="H237" s="47"/>
      <c r="I237" s="47"/>
      <c r="J237" s="47"/>
      <c r="K237" s="47"/>
      <c r="L237" s="47"/>
      <c r="M237" s="47"/>
      <c r="N237" s="8">
        <f t="shared" si="149"/>
        <v>0</v>
      </c>
      <c r="P237" s="173"/>
      <c r="R237"/>
      <c r="S237"/>
      <c r="T237"/>
    </row>
    <row r="238" spans="1:20" hidden="1" outlineLevel="1" x14ac:dyDescent="0.35">
      <c r="A238" s="17" t="s">
        <v>43</v>
      </c>
      <c r="B238" s="47"/>
      <c r="C238" s="47"/>
      <c r="D238" s="47"/>
      <c r="E238" s="47"/>
      <c r="F238" s="47"/>
      <c r="G238" s="47"/>
      <c r="H238" s="47"/>
      <c r="I238" s="47"/>
      <c r="J238" s="47"/>
      <c r="K238" s="47"/>
      <c r="L238" s="47"/>
      <c r="M238" s="47"/>
      <c r="N238" s="8">
        <f t="shared" si="149"/>
        <v>0</v>
      </c>
      <c r="R238"/>
      <c r="S238"/>
      <c r="T238"/>
    </row>
    <row r="239" spans="1:20" hidden="1" outlineLevel="1" x14ac:dyDescent="0.35">
      <c r="A239" s="17" t="s">
        <v>195</v>
      </c>
      <c r="B239" s="47"/>
      <c r="C239" s="47"/>
      <c r="D239" s="47"/>
      <c r="E239" s="47"/>
      <c r="F239" s="47"/>
      <c r="G239" s="47"/>
      <c r="H239" s="47"/>
      <c r="I239" s="47"/>
      <c r="J239" s="47"/>
      <c r="K239" s="47"/>
      <c r="L239" s="47"/>
      <c r="M239" s="47"/>
      <c r="N239" s="8">
        <f t="shared" si="149"/>
        <v>0</v>
      </c>
      <c r="R239"/>
      <c r="S239"/>
      <c r="T239"/>
    </row>
    <row r="240" spans="1:20" hidden="1" outlineLevel="1" x14ac:dyDescent="0.35">
      <c r="A240" s="17" t="s">
        <v>196</v>
      </c>
      <c r="B240" s="47"/>
      <c r="C240" s="47"/>
      <c r="D240" s="47"/>
      <c r="E240" s="47"/>
      <c r="F240" s="47"/>
      <c r="G240" s="47"/>
      <c r="H240" s="47"/>
      <c r="I240" s="47"/>
      <c r="J240" s="47"/>
      <c r="K240" s="47"/>
      <c r="L240" s="47"/>
      <c r="M240" s="47"/>
      <c r="N240" s="8">
        <f t="shared" si="149"/>
        <v>0</v>
      </c>
      <c r="R240"/>
      <c r="S240"/>
      <c r="T240"/>
    </row>
    <row r="241" spans="1:20" hidden="1" outlineLevel="1" x14ac:dyDescent="0.35">
      <c r="A241" s="17" t="s">
        <v>197</v>
      </c>
      <c r="B241" s="47"/>
      <c r="C241" s="47"/>
      <c r="D241" s="47"/>
      <c r="E241" s="47"/>
      <c r="F241" s="47"/>
      <c r="G241" s="47"/>
      <c r="H241" s="47"/>
      <c r="I241" s="47"/>
      <c r="J241" s="47"/>
      <c r="K241" s="47"/>
      <c r="L241" s="47"/>
      <c r="M241" s="47"/>
      <c r="N241" s="8">
        <f t="shared" si="149"/>
        <v>0</v>
      </c>
      <c r="R241"/>
      <c r="S241"/>
      <c r="T241"/>
    </row>
    <row r="242" spans="1:20" hidden="1" outlineLevel="1" x14ac:dyDescent="0.35">
      <c r="A242" s="17" t="s">
        <v>198</v>
      </c>
      <c r="B242" s="47"/>
      <c r="C242" s="47"/>
      <c r="D242" s="47"/>
      <c r="E242" s="47"/>
      <c r="F242" s="47"/>
      <c r="G242" s="47"/>
      <c r="H242" s="47"/>
      <c r="I242" s="47"/>
      <c r="J242" s="47"/>
      <c r="K242" s="47"/>
      <c r="L242" s="47"/>
      <c r="M242" s="47"/>
      <c r="N242" s="8">
        <f t="shared" si="149"/>
        <v>0</v>
      </c>
      <c r="R242"/>
      <c r="S242"/>
      <c r="T242"/>
    </row>
    <row r="243" spans="1:20" hidden="1" outlineLevel="1" x14ac:dyDescent="0.35">
      <c r="B243" s="47"/>
      <c r="C243" s="47"/>
      <c r="D243" s="47"/>
      <c r="E243" s="47"/>
      <c r="F243" s="47"/>
      <c r="G243" s="47"/>
      <c r="H243" s="47"/>
      <c r="I243" s="47"/>
      <c r="J243" s="47"/>
      <c r="K243" s="47"/>
      <c r="L243" s="47"/>
      <c r="M243" s="47"/>
      <c r="N243" s="8"/>
      <c r="R243"/>
      <c r="S243"/>
      <c r="T243"/>
    </row>
    <row r="244" spans="1:20" hidden="1" outlineLevel="1" x14ac:dyDescent="0.35">
      <c r="B244" s="47"/>
      <c r="C244" s="47"/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8"/>
      <c r="R244"/>
      <c r="S244"/>
      <c r="T244"/>
    </row>
    <row r="245" spans="1:20" hidden="1" outlineLevel="1" x14ac:dyDescent="0.35">
      <c r="B245" s="47"/>
      <c r="C245" s="47"/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8"/>
      <c r="R245"/>
      <c r="S245"/>
      <c r="T245"/>
    </row>
    <row r="246" spans="1:20" hidden="1" outlineLevel="1" x14ac:dyDescent="0.35">
      <c r="A246" s="3" t="s">
        <v>2</v>
      </c>
      <c r="B246" s="47">
        <f>COUNTIF(B237:B245,"&gt;0")*0.36</f>
        <v>0</v>
      </c>
      <c r="C246" s="47">
        <f t="shared" ref="C246" si="150">COUNTIF(C237:C245,"&gt;0")*0.36</f>
        <v>0</v>
      </c>
      <c r="D246" s="47">
        <f t="shared" ref="D246" si="151">COUNTIF(D237:D245,"&gt;0")*0.36</f>
        <v>0</v>
      </c>
      <c r="E246" s="47">
        <f t="shared" ref="E246" si="152">COUNTIF(E237:E245,"&gt;0")*0.36</f>
        <v>0</v>
      </c>
      <c r="F246" s="47">
        <f t="shared" ref="F246" si="153">COUNTIF(F237:F245,"&gt;0")*0.36</f>
        <v>0</v>
      </c>
      <c r="G246" s="47">
        <f t="shared" ref="G246" si="154">COUNTIF(G237:G245,"&gt;0")*0.36</f>
        <v>0</v>
      </c>
      <c r="H246" s="47">
        <f t="shared" ref="H246" si="155">COUNTIF(H237:H245,"&gt;0")*0.36</f>
        <v>0</v>
      </c>
      <c r="I246" s="47">
        <f t="shared" ref="I246" si="156">COUNTIF(I237:I245,"&gt;0")*0.36</f>
        <v>0</v>
      </c>
      <c r="J246" s="47">
        <f t="shared" ref="J246" si="157">COUNTIF(J237:J245,"&gt;0")*0.36</f>
        <v>0</v>
      </c>
      <c r="K246" s="47">
        <f t="shared" ref="K246" si="158">COUNTIF(K237:K245,"&gt;0")*0.36</f>
        <v>0</v>
      </c>
      <c r="L246" s="47">
        <f t="shared" ref="L246:M246" si="159">COUNTIF(L237:L245,"&gt;0")*0.36</f>
        <v>0</v>
      </c>
      <c r="M246" s="47">
        <f t="shared" si="159"/>
        <v>0</v>
      </c>
      <c r="N246" s="8">
        <f>SUM(B246:M246)</f>
        <v>0</v>
      </c>
      <c r="R246"/>
      <c r="S246"/>
      <c r="T246"/>
    </row>
    <row r="247" spans="1:20" hidden="1" outlineLevel="1" x14ac:dyDescent="0.35">
      <c r="A247" s="3" t="s">
        <v>85</v>
      </c>
      <c r="B247" s="39">
        <f t="shared" ref="B247:M247" si="160">SUM(B237:B245)*$P$24</f>
        <v>0</v>
      </c>
      <c r="C247" s="39">
        <f t="shared" si="160"/>
        <v>0</v>
      </c>
      <c r="D247" s="39">
        <f t="shared" si="160"/>
        <v>0</v>
      </c>
      <c r="E247" s="39">
        <f t="shared" si="160"/>
        <v>0</v>
      </c>
      <c r="F247" s="39">
        <f t="shared" si="160"/>
        <v>0</v>
      </c>
      <c r="G247" s="39">
        <f t="shared" si="160"/>
        <v>0</v>
      </c>
      <c r="H247" s="39">
        <f t="shared" si="160"/>
        <v>0</v>
      </c>
      <c r="I247" s="39">
        <f t="shared" si="160"/>
        <v>0</v>
      </c>
      <c r="J247" s="39">
        <f t="shared" si="160"/>
        <v>0</v>
      </c>
      <c r="K247" s="39">
        <f t="shared" si="160"/>
        <v>0</v>
      </c>
      <c r="L247" s="39">
        <f t="shared" si="160"/>
        <v>0</v>
      </c>
      <c r="M247" s="39">
        <f t="shared" si="160"/>
        <v>0</v>
      </c>
      <c r="N247" s="8">
        <f>SUM(B247:M247)</f>
        <v>0</v>
      </c>
      <c r="Q247" s="175"/>
      <c r="R247"/>
      <c r="S247"/>
      <c r="T247"/>
    </row>
    <row r="248" spans="1:20" hidden="1" outlineLevel="1" x14ac:dyDescent="0.35">
      <c r="A248" s="3"/>
      <c r="B248" s="39"/>
      <c r="C248" s="39"/>
      <c r="D248" s="39"/>
      <c r="E248" s="39"/>
      <c r="F248" s="39"/>
      <c r="G248" s="39"/>
      <c r="H248" s="39"/>
      <c r="I248" s="39"/>
      <c r="J248" s="39"/>
      <c r="K248" s="39"/>
      <c r="L248" s="39"/>
      <c r="M248" s="39"/>
      <c r="N248" s="8"/>
      <c r="Q248" s="175"/>
      <c r="R248"/>
      <c r="S248"/>
      <c r="T248"/>
    </row>
    <row r="249" spans="1:20" collapsed="1" x14ac:dyDescent="0.35">
      <c r="A249" s="14" t="s">
        <v>199</v>
      </c>
      <c r="B249" s="11">
        <f>B250+B251</f>
        <v>0</v>
      </c>
      <c r="C249" s="11">
        <f t="shared" ref="C249" si="161">C250+C251</f>
        <v>0</v>
      </c>
      <c r="D249" s="11">
        <f t="shared" ref="D249" si="162">D250+D251</f>
        <v>0</v>
      </c>
      <c r="E249" s="11">
        <f t="shared" ref="E249" si="163">E250+E251</f>
        <v>0</v>
      </c>
      <c r="F249" s="11">
        <f t="shared" ref="F249" si="164">F250+F251</f>
        <v>0</v>
      </c>
      <c r="G249" s="11">
        <f t="shared" ref="G249" si="165">G250+G251</f>
        <v>0</v>
      </c>
      <c r="H249" s="11">
        <f t="shared" ref="H249" si="166">H250+H251</f>
        <v>0</v>
      </c>
      <c r="I249" s="11">
        <f t="shared" ref="I249" si="167">I250+I251</f>
        <v>0</v>
      </c>
      <c r="J249" s="11">
        <f t="shared" ref="J249" si="168">J250+J251</f>
        <v>0</v>
      </c>
      <c r="K249" s="11">
        <f t="shared" ref="K249" si="169">K250+K251</f>
        <v>0</v>
      </c>
      <c r="L249" s="11">
        <f t="shared" ref="L249" si="170">L250+L251</f>
        <v>0</v>
      </c>
      <c r="M249" s="11">
        <f t="shared" ref="M249" si="171">M250+M251</f>
        <v>0</v>
      </c>
      <c r="N249" s="12">
        <f>ROUND(SUM(B249:M249),0)</f>
        <v>0</v>
      </c>
      <c r="Q249" s="1"/>
      <c r="R249"/>
      <c r="S249"/>
      <c r="T249"/>
    </row>
    <row r="250" spans="1:20" hidden="1" outlineLevel="1" x14ac:dyDescent="0.35">
      <c r="A250" s="17" t="s">
        <v>200</v>
      </c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8">
        <f t="shared" ref="N250:N251" si="172">SUM(B250:M250)</f>
        <v>0</v>
      </c>
      <c r="Q250" s="177"/>
    </row>
    <row r="251" spans="1:20" hidden="1" outlineLevel="1" x14ac:dyDescent="0.35"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8">
        <f t="shared" si="172"/>
        <v>0</v>
      </c>
      <c r="S251" s="45"/>
    </row>
    <row r="252" spans="1:20" collapsed="1" x14ac:dyDescent="0.35">
      <c r="A252" s="14" t="s">
        <v>6</v>
      </c>
      <c r="B252" s="6">
        <f>B253+B254</f>
        <v>0</v>
      </c>
      <c r="C252" s="6">
        <f t="shared" ref="C252" si="173">C253+C254</f>
        <v>0</v>
      </c>
      <c r="D252" s="6">
        <f t="shared" ref="D252" si="174">D253+D254</f>
        <v>0</v>
      </c>
      <c r="E252" s="6">
        <f t="shared" ref="E252" si="175">E253+E254</f>
        <v>0</v>
      </c>
      <c r="F252" s="6">
        <f t="shared" ref="F252" si="176">F253+F254</f>
        <v>0</v>
      </c>
      <c r="G252" s="6">
        <f t="shared" ref="G252" si="177">G253+G254</f>
        <v>0</v>
      </c>
      <c r="H252" s="6">
        <f t="shared" ref="H252" si="178">H253+H254</f>
        <v>0</v>
      </c>
      <c r="I252" s="6">
        <f t="shared" ref="I252" si="179">I253+I254</f>
        <v>0</v>
      </c>
      <c r="J252" s="6">
        <f t="shared" ref="J252" si="180">J253+J254</f>
        <v>0</v>
      </c>
      <c r="K252" s="6">
        <f t="shared" ref="K252" si="181">K253+K254</f>
        <v>0</v>
      </c>
      <c r="L252" s="6">
        <f t="shared" ref="L252" si="182">L253+L254</f>
        <v>0</v>
      </c>
      <c r="M252" s="6">
        <f t="shared" ref="M252" si="183">M253+M254</f>
        <v>0</v>
      </c>
      <c r="N252" s="12">
        <f>ROUND(SUM(B252:M252),0)</f>
        <v>0</v>
      </c>
      <c r="Q252" s="1"/>
      <c r="R252" s="1"/>
    </row>
    <row r="253" spans="1:20" hidden="1" outlineLevel="1" x14ac:dyDescent="0.35">
      <c r="A253" s="17" t="s">
        <v>7</v>
      </c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8">
        <f t="shared" ref="N253:N254" si="184">SUM(B253:M253)</f>
        <v>0</v>
      </c>
    </row>
    <row r="254" spans="1:20" hidden="1" outlineLevel="1" x14ac:dyDescent="0.35"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8">
        <f t="shared" si="184"/>
        <v>0</v>
      </c>
    </row>
    <row r="255" spans="1:20" ht="31" collapsed="1" x14ac:dyDescent="0.35">
      <c r="A255" s="14" t="s">
        <v>9</v>
      </c>
      <c r="B255" s="11">
        <f>SUM(B256:B259)</f>
        <v>0</v>
      </c>
      <c r="C255" s="11">
        <f t="shared" ref="C255" si="185">SUM(C256:C259)</f>
        <v>0</v>
      </c>
      <c r="D255" s="11">
        <f t="shared" ref="D255" si="186">SUM(D256:D259)</f>
        <v>0</v>
      </c>
      <c r="E255" s="11">
        <f t="shared" ref="E255" si="187">SUM(E256:E259)</f>
        <v>0</v>
      </c>
      <c r="F255" s="11">
        <f t="shared" ref="F255" si="188">SUM(F256:F259)</f>
        <v>0</v>
      </c>
      <c r="G255" s="11">
        <f t="shared" ref="G255" si="189">SUM(G256:G259)</f>
        <v>0</v>
      </c>
      <c r="H255" s="11">
        <f t="shared" ref="H255" si="190">SUM(H256:H259)</f>
        <v>0</v>
      </c>
      <c r="I255" s="11">
        <f t="shared" ref="I255" si="191">SUM(I256:I259)</f>
        <v>0</v>
      </c>
      <c r="J255" s="11">
        <f t="shared" ref="J255" si="192">SUM(J256:J259)</f>
        <v>0</v>
      </c>
      <c r="K255" s="11">
        <f t="shared" ref="K255" si="193">SUM(K256:K259)</f>
        <v>0</v>
      </c>
      <c r="L255" s="11">
        <f t="shared" ref="L255" si="194">SUM(L256:L259)</f>
        <v>0</v>
      </c>
      <c r="M255" s="11">
        <f t="shared" ref="M255" si="195">SUM(M256:M259)</f>
        <v>0</v>
      </c>
      <c r="N255" s="12">
        <f>ROUND(SUM(B255:M255),0)</f>
        <v>0</v>
      </c>
      <c r="Q255" s="1"/>
      <c r="R255" s="1"/>
    </row>
    <row r="256" spans="1:20" hidden="1" outlineLevel="1" x14ac:dyDescent="0.35">
      <c r="A256" s="37" t="s">
        <v>201</v>
      </c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8">
        <f t="shared" ref="N256:N259" si="196">SUM(B256:M256)</f>
        <v>0</v>
      </c>
    </row>
    <row r="257" spans="1:18" hidden="1" outlineLevel="1" x14ac:dyDescent="0.35">
      <c r="A257" s="37" t="s">
        <v>202</v>
      </c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8">
        <f t="shared" si="196"/>
        <v>0</v>
      </c>
    </row>
    <row r="258" spans="1:18" hidden="1" outlineLevel="1" x14ac:dyDescent="0.35">
      <c r="A258" s="37" t="s">
        <v>203</v>
      </c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8">
        <f t="shared" si="196"/>
        <v>0</v>
      </c>
    </row>
    <row r="259" spans="1:18" hidden="1" outlineLevel="1" x14ac:dyDescent="0.35">
      <c r="A259" s="37" t="s">
        <v>204</v>
      </c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8">
        <f t="shared" si="196"/>
        <v>0</v>
      </c>
    </row>
    <row r="260" spans="1:18" ht="33.75" customHeight="1" collapsed="1" x14ac:dyDescent="0.35">
      <c r="A260" s="14" t="s">
        <v>205</v>
      </c>
      <c r="B260" s="6">
        <f>B261</f>
        <v>0</v>
      </c>
      <c r="C260" s="6">
        <f t="shared" ref="C260" si="197">C261</f>
        <v>0</v>
      </c>
      <c r="D260" s="6">
        <f t="shared" ref="D260" si="198">D261</f>
        <v>0</v>
      </c>
      <c r="E260" s="6">
        <f t="shared" ref="E260" si="199">E261</f>
        <v>0</v>
      </c>
      <c r="F260" s="6">
        <f t="shared" ref="F260" si="200">F261</f>
        <v>0</v>
      </c>
      <c r="G260" s="6">
        <f t="shared" ref="G260" si="201">G261</f>
        <v>297</v>
      </c>
      <c r="H260" s="6">
        <f t="shared" ref="H260" si="202">H261</f>
        <v>0</v>
      </c>
      <c r="I260" s="6">
        <f t="shared" ref="I260" si="203">I261</f>
        <v>0</v>
      </c>
      <c r="J260" s="6">
        <f t="shared" ref="J260" si="204">J261</f>
        <v>220</v>
      </c>
      <c r="K260" s="6">
        <f t="shared" ref="K260" si="205">K261</f>
        <v>0</v>
      </c>
      <c r="L260" s="6">
        <f t="shared" ref="L260" si="206">L261</f>
        <v>0</v>
      </c>
      <c r="M260" s="6">
        <f t="shared" ref="M260" si="207">M261</f>
        <v>0</v>
      </c>
      <c r="N260" s="12">
        <f>ROUND(SUM(B260:M260),0)</f>
        <v>517</v>
      </c>
      <c r="Q260" s="1"/>
      <c r="R260" s="1"/>
    </row>
    <row r="261" spans="1:18" hidden="1" outlineLevel="1" x14ac:dyDescent="0.35">
      <c r="A261" s="17" t="s">
        <v>206</v>
      </c>
      <c r="B261" s="33">
        <v>0</v>
      </c>
      <c r="C261" s="33">
        <v>0</v>
      </c>
      <c r="D261" s="33">
        <v>0</v>
      </c>
      <c r="E261" s="33">
        <v>0</v>
      </c>
      <c r="F261" s="33">
        <v>0</v>
      </c>
      <c r="G261" s="33">
        <v>297</v>
      </c>
      <c r="H261" s="33">
        <v>0</v>
      </c>
      <c r="I261" s="33">
        <v>0</v>
      </c>
      <c r="J261" s="33">
        <v>220</v>
      </c>
      <c r="K261" s="33">
        <v>0</v>
      </c>
      <c r="L261" s="33">
        <v>0</v>
      </c>
      <c r="M261" s="33">
        <v>0</v>
      </c>
      <c r="N261" s="13">
        <f t="shared" ref="N261" si="208">SUM(B261:M261)</f>
        <v>517</v>
      </c>
    </row>
    <row r="262" spans="1:18" collapsed="1" x14ac:dyDescent="0.35">
      <c r="A262" s="14" t="s">
        <v>5</v>
      </c>
      <c r="B262" s="11">
        <f>SUM(B263:B268)</f>
        <v>0</v>
      </c>
      <c r="C262" s="11">
        <f t="shared" ref="C262" si="209">SUM(C263:C268)</f>
        <v>0</v>
      </c>
      <c r="D262" s="11">
        <f t="shared" ref="D262" si="210">SUM(D263:D268)</f>
        <v>0</v>
      </c>
      <c r="E262" s="11">
        <f t="shared" ref="E262" si="211">SUM(E263:E268)</f>
        <v>0</v>
      </c>
      <c r="F262" s="11">
        <f t="shared" ref="F262" si="212">SUM(F263:F268)</f>
        <v>0</v>
      </c>
      <c r="G262" s="11">
        <f t="shared" ref="G262" si="213">SUM(G263:G268)</f>
        <v>0</v>
      </c>
      <c r="H262" s="11">
        <f t="shared" ref="H262" si="214">SUM(H263:H268)</f>
        <v>0</v>
      </c>
      <c r="I262" s="11">
        <f t="shared" ref="I262" si="215">SUM(I263:I268)</f>
        <v>0</v>
      </c>
      <c r="J262" s="11">
        <f t="shared" ref="J262" si="216">SUM(J263:J268)</f>
        <v>0</v>
      </c>
      <c r="K262" s="11">
        <f t="shared" ref="K262" si="217">SUM(K263:K268)</f>
        <v>0</v>
      </c>
      <c r="L262" s="11">
        <f t="shared" ref="L262" si="218">SUM(L263:L268)</f>
        <v>0</v>
      </c>
      <c r="M262" s="11">
        <f t="shared" ref="M262" si="219">SUM(M263:M268)</f>
        <v>0</v>
      </c>
      <c r="N262" s="12">
        <f>ROUND(SUM(B262:M262),0)</f>
        <v>0</v>
      </c>
      <c r="Q262" s="1"/>
      <c r="R262" s="1"/>
    </row>
    <row r="263" spans="1:18" hidden="1" outlineLevel="1" x14ac:dyDescent="0.35">
      <c r="A263" s="32" t="s">
        <v>207</v>
      </c>
      <c r="B263" s="40"/>
      <c r="C263" s="40"/>
      <c r="D263" s="40"/>
      <c r="E263" s="40"/>
      <c r="F263" s="40"/>
      <c r="G263" s="40"/>
      <c r="H263" s="40"/>
      <c r="I263" s="40"/>
      <c r="J263" s="40"/>
      <c r="K263" s="40"/>
      <c r="L263" s="40"/>
      <c r="M263" s="40"/>
      <c r="N263" s="13">
        <f t="shared" ref="N263:N268" si="220">SUM(B263:M263)</f>
        <v>0</v>
      </c>
    </row>
    <row r="264" spans="1:18" hidden="1" outlineLevel="1" x14ac:dyDescent="0.35">
      <c r="A264" s="32" t="s">
        <v>208</v>
      </c>
      <c r="B264" s="40"/>
      <c r="C264" s="40"/>
      <c r="D264" s="40"/>
      <c r="E264" s="40"/>
      <c r="F264" s="40"/>
      <c r="G264" s="40"/>
      <c r="H264" s="40"/>
      <c r="I264" s="40"/>
      <c r="J264" s="40"/>
      <c r="K264" s="40"/>
      <c r="L264" s="40"/>
      <c r="M264" s="40"/>
      <c r="N264" s="13">
        <f t="shared" si="220"/>
        <v>0</v>
      </c>
    </row>
    <row r="265" spans="1:18" hidden="1" outlineLevel="1" x14ac:dyDescent="0.35">
      <c r="A265" s="32" t="s">
        <v>209</v>
      </c>
      <c r="B265" s="40"/>
      <c r="C265" s="40"/>
      <c r="D265" s="40"/>
      <c r="E265" s="40"/>
      <c r="F265" s="40"/>
      <c r="G265" s="40"/>
      <c r="H265" s="40"/>
      <c r="I265" s="40"/>
      <c r="J265" s="40"/>
      <c r="K265" s="40"/>
      <c r="L265" s="40"/>
      <c r="M265" s="40"/>
      <c r="N265" s="13">
        <f t="shared" si="220"/>
        <v>0</v>
      </c>
    </row>
    <row r="266" spans="1:18" hidden="1" outlineLevel="1" x14ac:dyDescent="0.35">
      <c r="A266" s="32" t="s">
        <v>210</v>
      </c>
      <c r="B266" s="173"/>
      <c r="C266" s="173"/>
      <c r="D266" s="173"/>
      <c r="E266" s="173"/>
      <c r="F266" s="173"/>
      <c r="G266" s="173"/>
      <c r="H266" s="173"/>
      <c r="I266" s="173"/>
      <c r="J266" s="173"/>
      <c r="K266" s="173"/>
      <c r="L266" s="173"/>
      <c r="M266" s="173"/>
      <c r="N266" s="13">
        <f t="shared" si="220"/>
        <v>0</v>
      </c>
    </row>
    <row r="267" spans="1:18" hidden="1" outlineLevel="1" x14ac:dyDescent="0.35">
      <c r="A267" s="4"/>
      <c r="B267" s="49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13">
        <f t="shared" si="220"/>
        <v>0</v>
      </c>
    </row>
    <row r="268" spans="1:18" ht="18" hidden="1" customHeight="1" outlineLevel="1" x14ac:dyDescent="0.35">
      <c r="A268" s="4"/>
      <c r="B268" s="50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13">
        <f t="shared" si="220"/>
        <v>0</v>
      </c>
      <c r="Q268" s="178"/>
      <c r="R268" s="30"/>
    </row>
    <row r="269" spans="1:18" collapsed="1" x14ac:dyDescent="0.35">
      <c r="A269" s="14" t="s">
        <v>3</v>
      </c>
      <c r="B269" s="11">
        <f>SUM(B270:B272)</f>
        <v>0</v>
      </c>
      <c r="C269" s="11">
        <f t="shared" ref="C269" si="221">SUM(C270:C272)</f>
        <v>0</v>
      </c>
      <c r="D269" s="11">
        <f t="shared" ref="D269" si="222">SUM(D270:D272)</f>
        <v>0</v>
      </c>
      <c r="E269" s="11">
        <f t="shared" ref="E269" si="223">SUM(E270:E272)</f>
        <v>0</v>
      </c>
      <c r="F269" s="11">
        <f t="shared" ref="F269" si="224">SUM(F270:F272)</f>
        <v>0</v>
      </c>
      <c r="G269" s="11">
        <f t="shared" ref="G269" si="225">SUM(G270:G272)</f>
        <v>0</v>
      </c>
      <c r="H269" s="11">
        <f t="shared" ref="H269" si="226">SUM(H270:H272)</f>
        <v>0</v>
      </c>
      <c r="I269" s="11">
        <f t="shared" ref="I269" si="227">SUM(I270:I272)</f>
        <v>0</v>
      </c>
      <c r="J269" s="11">
        <f t="shared" ref="J269" si="228">SUM(J270:J272)</f>
        <v>0</v>
      </c>
      <c r="K269" s="11">
        <f t="shared" ref="K269" si="229">SUM(K270:K272)</f>
        <v>0</v>
      </c>
      <c r="L269" s="11">
        <f t="shared" ref="L269" si="230">SUM(L270:L272)</f>
        <v>0</v>
      </c>
      <c r="M269" s="11">
        <f t="shared" ref="M269" si="231">SUM(M270:M272)</f>
        <v>0</v>
      </c>
      <c r="N269" s="12">
        <f>ROUND(SUM(B269:M269),0)</f>
        <v>0</v>
      </c>
      <c r="Q269" s="1"/>
      <c r="R269" s="1"/>
    </row>
    <row r="270" spans="1:18" hidden="1" outlineLevel="1" x14ac:dyDescent="0.35">
      <c r="A270" s="37" t="s">
        <v>211</v>
      </c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8">
        <f t="shared" ref="N270:N272" si="232">SUM(B270:M270)</f>
        <v>0</v>
      </c>
    </row>
    <row r="271" spans="1:18" hidden="1" outlineLevel="1" x14ac:dyDescent="0.35">
      <c r="A271" s="17" t="s">
        <v>212</v>
      </c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8">
        <f t="shared" si="232"/>
        <v>0</v>
      </c>
    </row>
    <row r="272" spans="1:18" hidden="1" outlineLevel="1" x14ac:dyDescent="0.35"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8">
        <f t="shared" si="232"/>
        <v>0</v>
      </c>
    </row>
    <row r="273" spans="1:18" collapsed="1" x14ac:dyDescent="0.35">
      <c r="A273" s="14" t="s">
        <v>8</v>
      </c>
      <c r="B273" s="11">
        <f>SUM(B274:B280)</f>
        <v>0</v>
      </c>
      <c r="C273" s="11">
        <f t="shared" ref="C273" si="233">SUM(C274:C280)</f>
        <v>0</v>
      </c>
      <c r="D273" s="11">
        <f t="shared" ref="D273" si="234">SUM(D274:D280)</f>
        <v>0</v>
      </c>
      <c r="E273" s="11">
        <f t="shared" ref="E273" si="235">SUM(E274:E280)</f>
        <v>0</v>
      </c>
      <c r="F273" s="11">
        <f t="shared" ref="F273" si="236">SUM(F274:F280)</f>
        <v>0</v>
      </c>
      <c r="G273" s="11">
        <f t="shared" ref="G273" si="237">SUM(G274:G280)</f>
        <v>0</v>
      </c>
      <c r="H273" s="11">
        <f t="shared" ref="H273" si="238">SUM(H274:H280)</f>
        <v>0</v>
      </c>
      <c r="I273" s="11">
        <f t="shared" ref="I273" si="239">SUM(I274:I280)</f>
        <v>0</v>
      </c>
      <c r="J273" s="11">
        <f t="shared" ref="J273" si="240">SUM(J274:J280)</f>
        <v>0</v>
      </c>
      <c r="K273" s="11">
        <f t="shared" ref="K273" si="241">SUM(K274:K280)</f>
        <v>0</v>
      </c>
      <c r="L273" s="11">
        <f t="shared" ref="L273" si="242">SUM(L274:L280)</f>
        <v>0</v>
      </c>
      <c r="M273" s="11">
        <f t="shared" ref="M273" si="243">SUM(M274:M280)</f>
        <v>0</v>
      </c>
      <c r="N273" s="12">
        <f>ROUND(SUM(B273:M273),0)</f>
        <v>0</v>
      </c>
      <c r="Q273" s="1"/>
      <c r="R273" s="1"/>
    </row>
    <row r="274" spans="1:18" hidden="1" outlineLevel="1" x14ac:dyDescent="0.35">
      <c r="A274" s="17" t="s">
        <v>213</v>
      </c>
      <c r="B274" s="40"/>
      <c r="C274" s="40"/>
      <c r="D274" s="40"/>
      <c r="E274" s="40"/>
      <c r="F274" s="40"/>
      <c r="G274" s="40"/>
      <c r="H274" s="40"/>
      <c r="I274" s="40"/>
      <c r="J274" s="40"/>
      <c r="K274" s="40"/>
      <c r="L274" s="40"/>
      <c r="M274" s="40"/>
      <c r="N274" s="13">
        <f t="shared" ref="N274:N279" si="244">SUM(B274:M274)</f>
        <v>0</v>
      </c>
    </row>
    <row r="275" spans="1:18" hidden="1" outlineLevel="1" x14ac:dyDescent="0.35">
      <c r="A275" s="17" t="s">
        <v>214</v>
      </c>
      <c r="B275" s="40"/>
      <c r="C275" s="40"/>
      <c r="D275" s="40"/>
      <c r="E275" s="40"/>
      <c r="F275" s="40"/>
      <c r="G275" s="40"/>
      <c r="H275" s="40"/>
      <c r="I275" s="40"/>
      <c r="J275" s="40"/>
      <c r="K275" s="40"/>
      <c r="L275" s="40"/>
      <c r="M275" s="40"/>
      <c r="N275" s="13">
        <f t="shared" si="244"/>
        <v>0</v>
      </c>
    </row>
    <row r="276" spans="1:18" hidden="1" outlineLevel="1" x14ac:dyDescent="0.35">
      <c r="B276" s="40"/>
      <c r="C276" s="40"/>
      <c r="D276" s="40"/>
      <c r="E276" s="40"/>
      <c r="F276" s="40"/>
      <c r="G276" s="40"/>
      <c r="H276" s="40"/>
      <c r="I276" s="40"/>
      <c r="J276" s="40"/>
      <c r="K276" s="40"/>
      <c r="L276" s="40"/>
      <c r="M276" s="40"/>
      <c r="N276" s="13">
        <f t="shared" si="244"/>
        <v>0</v>
      </c>
    </row>
    <row r="277" spans="1:18" hidden="1" outlineLevel="1" x14ac:dyDescent="0.35">
      <c r="B277" s="40"/>
      <c r="C277" s="40"/>
      <c r="D277" s="40"/>
      <c r="E277" s="40"/>
      <c r="F277" s="40"/>
      <c r="G277" s="40"/>
      <c r="H277" s="40"/>
      <c r="I277" s="40"/>
      <c r="J277" s="40"/>
      <c r="K277" s="40"/>
      <c r="L277" s="40"/>
      <c r="M277" s="40"/>
      <c r="N277" s="13">
        <f t="shared" si="244"/>
        <v>0</v>
      </c>
    </row>
    <row r="278" spans="1:18" hidden="1" outlineLevel="1" x14ac:dyDescent="0.35">
      <c r="A278" s="17" t="s">
        <v>215</v>
      </c>
      <c r="B278" s="40"/>
      <c r="C278" s="40"/>
      <c r="D278" s="40"/>
      <c r="E278" s="40"/>
      <c r="F278" s="40"/>
      <c r="G278" s="40"/>
      <c r="H278" s="40"/>
      <c r="I278" s="40"/>
      <c r="J278" s="40"/>
      <c r="K278" s="40"/>
      <c r="L278" s="40"/>
      <c r="M278" s="40"/>
      <c r="N278" s="13">
        <f t="shared" si="244"/>
        <v>0</v>
      </c>
    </row>
    <row r="279" spans="1:18" hidden="1" outlineLevel="1" x14ac:dyDescent="0.35">
      <c r="A279" s="17" t="s">
        <v>216</v>
      </c>
      <c r="B279" s="40"/>
      <c r="C279" s="40"/>
      <c r="D279" s="40"/>
      <c r="E279" s="40"/>
      <c r="F279" s="40"/>
      <c r="G279" s="40"/>
      <c r="H279" s="40"/>
      <c r="I279" s="40"/>
      <c r="J279" s="40"/>
      <c r="K279" s="40"/>
      <c r="L279" s="40"/>
      <c r="M279" s="40"/>
      <c r="N279" s="13">
        <f t="shared" si="244"/>
        <v>0</v>
      </c>
    </row>
    <row r="280" spans="1:18" hidden="1" outlineLevel="1" x14ac:dyDescent="0.35">
      <c r="B280" s="40"/>
      <c r="C280" s="40"/>
      <c r="D280" s="40"/>
      <c r="E280" s="40"/>
      <c r="F280" s="40"/>
      <c r="G280" s="40"/>
      <c r="H280" s="40"/>
      <c r="I280" s="40"/>
      <c r="J280" s="40"/>
      <c r="K280" s="40"/>
      <c r="L280" s="40"/>
      <c r="M280" s="40"/>
      <c r="N280" s="13"/>
      <c r="P280" s="173">
        <f>ROUND(N249+N252+N255+N260+N262+N269+N273,0)</f>
        <v>517</v>
      </c>
      <c r="Q280" s="32" t="s">
        <v>217</v>
      </c>
    </row>
    <row r="281" spans="1:18" collapsed="1" x14ac:dyDescent="0.35">
      <c r="A281" s="9" t="s">
        <v>39</v>
      </c>
      <c r="B281" s="10">
        <f t="shared" ref="B281:M281" si="245">ROUND(B215+B249+B252+B255+B260+B262+B269+B273,0)</f>
        <v>240</v>
      </c>
      <c r="C281" s="10">
        <f t="shared" si="245"/>
        <v>543</v>
      </c>
      <c r="D281" s="10">
        <f t="shared" si="245"/>
        <v>109</v>
      </c>
      <c r="E281" s="10">
        <f t="shared" si="245"/>
        <v>156</v>
      </c>
      <c r="F281" s="10">
        <f t="shared" si="245"/>
        <v>0</v>
      </c>
      <c r="G281" s="10">
        <f t="shared" si="245"/>
        <v>1100</v>
      </c>
      <c r="H281" s="10">
        <f t="shared" si="245"/>
        <v>803</v>
      </c>
      <c r="I281" s="10">
        <f t="shared" si="245"/>
        <v>803</v>
      </c>
      <c r="J281" s="10">
        <f t="shared" si="245"/>
        <v>1023</v>
      </c>
      <c r="K281" s="10">
        <f t="shared" si="245"/>
        <v>803</v>
      </c>
      <c r="L281" s="10">
        <f t="shared" si="245"/>
        <v>803</v>
      </c>
      <c r="M281" s="10">
        <f t="shared" si="245"/>
        <v>806</v>
      </c>
      <c r="N281" s="10">
        <f>ROUND(N215+N249+N252+N255+N260+N262+N269+N273,0)</f>
        <v>7189</v>
      </c>
      <c r="R281" s="46"/>
    </row>
    <row r="283" spans="1:18" s="37" customFormat="1" x14ac:dyDescent="0.35">
      <c r="A283" s="72" t="s">
        <v>228</v>
      </c>
      <c r="B283" s="73">
        <f>B281</f>
        <v>240</v>
      </c>
      <c r="C283" s="73">
        <f t="shared" ref="C283:L283" si="246">C281</f>
        <v>543</v>
      </c>
      <c r="D283" s="73">
        <f t="shared" si="246"/>
        <v>109</v>
      </c>
      <c r="E283" s="73">
        <f t="shared" si="246"/>
        <v>156</v>
      </c>
      <c r="F283" s="73">
        <f t="shared" si="246"/>
        <v>0</v>
      </c>
      <c r="G283" s="73">
        <f t="shared" si="246"/>
        <v>1100</v>
      </c>
      <c r="H283" s="73">
        <f t="shared" si="246"/>
        <v>803</v>
      </c>
      <c r="I283" s="73">
        <f t="shared" si="246"/>
        <v>803</v>
      </c>
      <c r="J283" s="73">
        <f t="shared" si="246"/>
        <v>1023</v>
      </c>
      <c r="K283" s="73">
        <f t="shared" si="246"/>
        <v>803</v>
      </c>
      <c r="L283" s="73">
        <f t="shared" si="246"/>
        <v>803</v>
      </c>
      <c r="M283" s="73">
        <f>M281</f>
        <v>806</v>
      </c>
      <c r="N283" s="73">
        <f>N281</f>
        <v>7189</v>
      </c>
      <c r="O283" s="17"/>
      <c r="P283" s="101"/>
      <c r="Q283" s="47"/>
      <c r="R283" s="47"/>
    </row>
    <row r="285" spans="1:18" s="37" customFormat="1" x14ac:dyDescent="0.35">
      <c r="A285" s="72" t="s">
        <v>227</v>
      </c>
      <c r="B285" s="73">
        <f t="shared" ref="B285:M285" si="247">B213+B283</f>
        <v>33396</v>
      </c>
      <c r="C285" s="73">
        <f t="shared" si="247"/>
        <v>39574</v>
      </c>
      <c r="D285" s="73">
        <f t="shared" si="247"/>
        <v>34815</v>
      </c>
      <c r="E285" s="73">
        <f t="shared" si="247"/>
        <v>42003</v>
      </c>
      <c r="F285" s="73">
        <f t="shared" si="247"/>
        <v>39657</v>
      </c>
      <c r="G285" s="73">
        <f t="shared" si="247"/>
        <v>40503</v>
      </c>
      <c r="H285" s="73">
        <f t="shared" si="247"/>
        <v>58419</v>
      </c>
      <c r="I285" s="73">
        <f t="shared" si="247"/>
        <v>44615</v>
      </c>
      <c r="J285" s="73">
        <f t="shared" si="247"/>
        <v>54617</v>
      </c>
      <c r="K285" s="73">
        <f t="shared" si="247"/>
        <v>60396</v>
      </c>
      <c r="L285" s="73">
        <f t="shared" si="247"/>
        <v>50397</v>
      </c>
      <c r="M285" s="73">
        <f t="shared" si="247"/>
        <v>50384</v>
      </c>
      <c r="N285" s="73">
        <f>N213+N283</f>
        <v>548774</v>
      </c>
      <c r="O285" s="17"/>
      <c r="P285" s="101"/>
      <c r="Q285" s="47"/>
      <c r="R285" s="47"/>
    </row>
  </sheetData>
  <mergeCells count="9">
    <mergeCell ref="A193:N193"/>
    <mergeCell ref="A2:L2"/>
    <mergeCell ref="A73:N73"/>
    <mergeCell ref="A93:N93"/>
    <mergeCell ref="I1:N1"/>
    <mergeCell ref="A113:N113"/>
    <mergeCell ref="A133:N133"/>
    <mergeCell ref="A153:N153"/>
    <mergeCell ref="A173:N173"/>
  </mergeCells>
  <printOptions horizontalCentered="1"/>
  <pageMargins left="0.59055118110236227" right="0.59055118110236227" top="0.78740157480314965" bottom="0.39370078740157483" header="0.39370078740157483" footer="0.39370078740157483"/>
  <pageSetup paperSize="9" scale="69" fitToHeight="0" orientation="landscape" r:id="rId1"/>
  <rowBreaks count="1" manualBreakCount="1">
    <brk id="132" max="1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8" tint="0.59999389629810485"/>
    <pageSetUpPr fitToPage="1"/>
  </sheetPr>
  <dimension ref="A1:WWV576"/>
  <sheetViews>
    <sheetView view="pageBreakPreview" zoomScale="85" zoomScaleNormal="115" zoomScaleSheetLayoutView="85" workbookViewId="0">
      <pane xSplit="3" ySplit="4" topLeftCell="F5" activePane="bottomRight" state="frozen"/>
      <selection activeCell="A42" sqref="A42:P43"/>
      <selection pane="topRight" activeCell="A42" sqref="A42:P43"/>
      <selection pane="bottomLeft" activeCell="A42" sqref="A42:P43"/>
      <selection pane="bottomRight" activeCell="L7" sqref="L7"/>
    </sheetView>
  </sheetViews>
  <sheetFormatPr defaultColWidth="0" defaultRowHeight="13" outlineLevelCol="1" x14ac:dyDescent="0.3"/>
  <cols>
    <col min="1" max="1" width="30.5" style="20" customWidth="1"/>
    <col min="2" max="2" width="8.08203125" style="20" customWidth="1" outlineLevel="1"/>
    <col min="3" max="3" width="13.33203125" style="19" customWidth="1" outlineLevel="1"/>
    <col min="4" max="15" width="15.75" style="19" customWidth="1"/>
    <col min="16" max="16" width="12.83203125" style="19" customWidth="1"/>
    <col min="17" max="17" width="18.08203125" style="20" customWidth="1"/>
    <col min="18" max="18" width="13.75" style="20" customWidth="1"/>
    <col min="19" max="19" width="12.5" style="20" customWidth="1"/>
    <col min="20" max="20" width="11.75" style="20" hidden="1" customWidth="1"/>
    <col min="21" max="21" width="14.33203125" style="20" hidden="1" customWidth="1"/>
    <col min="22" max="22" width="14.58203125" style="20" hidden="1" customWidth="1"/>
    <col min="23" max="23" width="12.75" style="20" hidden="1" customWidth="1"/>
    <col min="24" max="24" width="10.75" style="20" hidden="1" customWidth="1"/>
    <col min="25" max="25" width="10.83203125" style="20" hidden="1" customWidth="1"/>
    <col min="26" max="26" width="9.83203125" style="20" hidden="1" customWidth="1"/>
    <col min="27" max="27" width="10.25" style="20" hidden="1" customWidth="1"/>
    <col min="28" max="28" width="9.75" style="20" hidden="1" customWidth="1"/>
    <col min="29" max="29" width="10" style="20" hidden="1" customWidth="1"/>
    <col min="30" max="30" width="10.33203125" style="20" hidden="1" customWidth="1"/>
    <col min="31" max="31" width="14.83203125" style="20" hidden="1" customWidth="1"/>
    <col min="32" max="32" width="11.08203125" style="20" hidden="1" customWidth="1"/>
    <col min="33" max="34" width="9.75" style="20" hidden="1" customWidth="1"/>
    <col min="35" max="35" width="12" style="20" hidden="1" customWidth="1"/>
    <col min="36" max="36" width="10.75" style="20" hidden="1" customWidth="1"/>
    <col min="37" max="37" width="11.08203125" style="20" hidden="1" customWidth="1"/>
    <col min="38" max="38" width="7.83203125" style="20" hidden="1" customWidth="1"/>
    <col min="39" max="39" width="9.75" style="20" hidden="1" customWidth="1"/>
    <col min="40" max="40" width="9" style="20" hidden="1" customWidth="1"/>
    <col min="41" max="257" width="9" style="20" hidden="1"/>
    <col min="258" max="258" width="0" style="20" hidden="1"/>
    <col min="259" max="259" width="4.5" style="20" hidden="1"/>
    <col min="260" max="260" width="40" style="20" hidden="1"/>
    <col min="261" max="261" width="9.58203125" style="20" hidden="1"/>
    <col min="262" max="262" width="12.83203125" style="20" hidden="1"/>
    <col min="263" max="263" width="13" style="20" hidden="1"/>
    <col min="264" max="264" width="18.5" style="20" hidden="1"/>
    <col min="265" max="265" width="17.33203125" style="20" hidden="1"/>
    <col min="266" max="266" width="13" style="20" hidden="1"/>
    <col min="267" max="267" width="18.33203125" style="20" hidden="1"/>
    <col min="268" max="268" width="18" style="20" hidden="1"/>
    <col min="269" max="269" width="10.58203125" style="20" hidden="1"/>
    <col min="270" max="270" width="9" style="20" hidden="1"/>
    <col min="271" max="271" width="9.83203125" style="20" hidden="1"/>
    <col min="272" max="272" width="10.25" style="20" hidden="1"/>
    <col min="273" max="274" width="13.25" style="20" hidden="1"/>
    <col min="275" max="275" width="11.75" style="20" hidden="1"/>
    <col min="276" max="276" width="15.33203125" style="20" hidden="1"/>
    <col min="277" max="277" width="11.08203125" style="20" hidden="1"/>
    <col min="278" max="278" width="0" style="20" hidden="1"/>
    <col min="279" max="279" width="10.5" style="20" hidden="1"/>
    <col min="280" max="280" width="10" style="20" hidden="1"/>
    <col min="281" max="281" width="16.33203125" style="20" hidden="1"/>
    <col min="282" max="282" width="9.75" style="20" hidden="1"/>
    <col min="283" max="283" width="12" style="20" hidden="1"/>
    <col min="284" max="284" width="0" style="20" hidden="1"/>
    <col min="285" max="285" width="10.75" style="20" hidden="1"/>
    <col min="286" max="286" width="10.25" style="20" hidden="1"/>
    <col min="287" max="287" width="2.58203125" style="20" hidden="1"/>
    <col min="288" max="288" width="12" style="20" hidden="1"/>
    <col min="289" max="513" width="9" style="20" hidden="1"/>
    <col min="514" max="514" width="0" style="20" hidden="1"/>
    <col min="515" max="515" width="4.5" style="20" hidden="1"/>
    <col min="516" max="516" width="40" style="20" hidden="1"/>
    <col min="517" max="517" width="9.58203125" style="20" hidden="1"/>
    <col min="518" max="518" width="12.83203125" style="20" hidden="1"/>
    <col min="519" max="519" width="13" style="20" hidden="1"/>
    <col min="520" max="520" width="18.5" style="20" hidden="1"/>
    <col min="521" max="521" width="17.33203125" style="20" hidden="1"/>
    <col min="522" max="522" width="13" style="20" hidden="1"/>
    <col min="523" max="523" width="18.33203125" style="20" hidden="1"/>
    <col min="524" max="524" width="18" style="20" hidden="1"/>
    <col min="525" max="525" width="10.58203125" style="20" hidden="1"/>
    <col min="526" max="526" width="9" style="20" hidden="1"/>
    <col min="527" max="527" width="9.83203125" style="20" hidden="1"/>
    <col min="528" max="528" width="10.25" style="20" hidden="1"/>
    <col min="529" max="530" width="13.25" style="20" hidden="1"/>
    <col min="531" max="531" width="11.75" style="20" hidden="1"/>
    <col min="532" max="532" width="15.33203125" style="20" hidden="1"/>
    <col min="533" max="533" width="11.08203125" style="20" hidden="1"/>
    <col min="534" max="534" width="0" style="20" hidden="1"/>
    <col min="535" max="535" width="10.5" style="20" hidden="1"/>
    <col min="536" max="536" width="10" style="20" hidden="1"/>
    <col min="537" max="537" width="16.33203125" style="20" hidden="1"/>
    <col min="538" max="538" width="9.75" style="20" hidden="1"/>
    <col min="539" max="539" width="12" style="20" hidden="1"/>
    <col min="540" max="540" width="0" style="20" hidden="1"/>
    <col min="541" max="541" width="10.75" style="20" hidden="1"/>
    <col min="542" max="542" width="10.25" style="20" hidden="1"/>
    <col min="543" max="543" width="2.58203125" style="20" hidden="1"/>
    <col min="544" max="544" width="12" style="20" hidden="1"/>
    <col min="545" max="769" width="9" style="20" hidden="1"/>
    <col min="770" max="770" width="0" style="20" hidden="1"/>
    <col min="771" max="771" width="4.5" style="20" hidden="1"/>
    <col min="772" max="772" width="40" style="20" hidden="1"/>
    <col min="773" max="773" width="9.58203125" style="20" hidden="1"/>
    <col min="774" max="774" width="12.83203125" style="20" hidden="1"/>
    <col min="775" max="775" width="13" style="20" hidden="1"/>
    <col min="776" max="776" width="18.5" style="20" hidden="1"/>
    <col min="777" max="777" width="17.33203125" style="20" hidden="1"/>
    <col min="778" max="778" width="13" style="20" hidden="1"/>
    <col min="779" max="779" width="18.33203125" style="20" hidden="1"/>
    <col min="780" max="780" width="18" style="20" hidden="1"/>
    <col min="781" max="781" width="10.58203125" style="20" hidden="1"/>
    <col min="782" max="782" width="9" style="20" hidden="1"/>
    <col min="783" max="783" width="9.83203125" style="20" hidden="1"/>
    <col min="784" max="784" width="10.25" style="20" hidden="1"/>
    <col min="785" max="786" width="13.25" style="20" hidden="1"/>
    <col min="787" max="787" width="11.75" style="20" hidden="1"/>
    <col min="788" max="788" width="15.33203125" style="20" hidden="1"/>
    <col min="789" max="789" width="11.08203125" style="20" hidden="1"/>
    <col min="790" max="790" width="0" style="20" hidden="1"/>
    <col min="791" max="791" width="10.5" style="20" hidden="1"/>
    <col min="792" max="792" width="10" style="20" hidden="1"/>
    <col min="793" max="793" width="16.33203125" style="20" hidden="1"/>
    <col min="794" max="794" width="9.75" style="20" hidden="1"/>
    <col min="795" max="795" width="12" style="20" hidden="1"/>
    <col min="796" max="796" width="0" style="20" hidden="1"/>
    <col min="797" max="797" width="10.75" style="20" hidden="1"/>
    <col min="798" max="798" width="10.25" style="20" hidden="1"/>
    <col min="799" max="799" width="2.58203125" style="20" hidden="1"/>
    <col min="800" max="800" width="12" style="20" hidden="1"/>
    <col min="801" max="1025" width="9" style="20" hidden="1"/>
    <col min="1026" max="1026" width="0" style="20" hidden="1"/>
    <col min="1027" max="1027" width="4.5" style="20" hidden="1"/>
    <col min="1028" max="1028" width="40" style="20" hidden="1"/>
    <col min="1029" max="1029" width="9.58203125" style="20" hidden="1"/>
    <col min="1030" max="1030" width="12.83203125" style="20" hidden="1"/>
    <col min="1031" max="1031" width="13" style="20" hidden="1"/>
    <col min="1032" max="1032" width="18.5" style="20" hidden="1"/>
    <col min="1033" max="1033" width="17.33203125" style="20" hidden="1"/>
    <col min="1034" max="1034" width="13" style="20" hidden="1"/>
    <col min="1035" max="1035" width="18.33203125" style="20" hidden="1"/>
    <col min="1036" max="1036" width="18" style="20" hidden="1"/>
    <col min="1037" max="1037" width="10.58203125" style="20" hidden="1"/>
    <col min="1038" max="1038" width="9" style="20" hidden="1"/>
    <col min="1039" max="1039" width="9.83203125" style="20" hidden="1"/>
    <col min="1040" max="1040" width="10.25" style="20" hidden="1"/>
    <col min="1041" max="1042" width="13.25" style="20" hidden="1"/>
    <col min="1043" max="1043" width="11.75" style="20" hidden="1"/>
    <col min="1044" max="1044" width="15.33203125" style="20" hidden="1"/>
    <col min="1045" max="1045" width="11.08203125" style="20" hidden="1"/>
    <col min="1046" max="1046" width="0" style="20" hidden="1"/>
    <col min="1047" max="1047" width="10.5" style="20" hidden="1"/>
    <col min="1048" max="1048" width="10" style="20" hidden="1"/>
    <col min="1049" max="1049" width="16.33203125" style="20" hidden="1"/>
    <col min="1050" max="1050" width="9.75" style="20" hidden="1"/>
    <col min="1051" max="1051" width="12" style="20" hidden="1"/>
    <col min="1052" max="1052" width="0" style="20" hidden="1"/>
    <col min="1053" max="1053" width="10.75" style="20" hidden="1"/>
    <col min="1054" max="1054" width="10.25" style="20" hidden="1"/>
    <col min="1055" max="1055" width="2.58203125" style="20" hidden="1"/>
    <col min="1056" max="1056" width="12" style="20" hidden="1"/>
    <col min="1057" max="1281" width="9" style="20" hidden="1"/>
    <col min="1282" max="1282" width="0" style="20" hidden="1"/>
    <col min="1283" max="1283" width="4.5" style="20" hidden="1"/>
    <col min="1284" max="1284" width="40" style="20" hidden="1"/>
    <col min="1285" max="1285" width="9.58203125" style="20" hidden="1"/>
    <col min="1286" max="1286" width="12.83203125" style="20" hidden="1"/>
    <col min="1287" max="1287" width="13" style="20" hidden="1"/>
    <col min="1288" max="1288" width="18.5" style="20" hidden="1"/>
    <col min="1289" max="1289" width="17.33203125" style="20" hidden="1"/>
    <col min="1290" max="1290" width="13" style="20" hidden="1"/>
    <col min="1291" max="1291" width="18.33203125" style="20" hidden="1"/>
    <col min="1292" max="1292" width="18" style="20" hidden="1"/>
    <col min="1293" max="1293" width="10.58203125" style="20" hidden="1"/>
    <col min="1294" max="1294" width="9" style="20" hidden="1"/>
    <col min="1295" max="1295" width="9.83203125" style="20" hidden="1"/>
    <col min="1296" max="1296" width="10.25" style="20" hidden="1"/>
    <col min="1297" max="1298" width="13.25" style="20" hidden="1"/>
    <col min="1299" max="1299" width="11.75" style="20" hidden="1"/>
    <col min="1300" max="1300" width="15.33203125" style="20" hidden="1"/>
    <col min="1301" max="1301" width="11.08203125" style="20" hidden="1"/>
    <col min="1302" max="1302" width="0" style="20" hidden="1"/>
    <col min="1303" max="1303" width="10.5" style="20" hidden="1"/>
    <col min="1304" max="1304" width="10" style="20" hidden="1"/>
    <col min="1305" max="1305" width="16.33203125" style="20" hidden="1"/>
    <col min="1306" max="1306" width="9.75" style="20" hidden="1"/>
    <col min="1307" max="1307" width="12" style="20" hidden="1"/>
    <col min="1308" max="1308" width="0" style="20" hidden="1"/>
    <col min="1309" max="1309" width="10.75" style="20" hidden="1"/>
    <col min="1310" max="1310" width="10.25" style="20" hidden="1"/>
    <col min="1311" max="1311" width="2.58203125" style="20" hidden="1"/>
    <col min="1312" max="1312" width="12" style="20" hidden="1"/>
    <col min="1313" max="1537" width="9" style="20" hidden="1"/>
    <col min="1538" max="1538" width="0" style="20" hidden="1"/>
    <col min="1539" max="1539" width="4.5" style="20" hidden="1"/>
    <col min="1540" max="1540" width="40" style="20" hidden="1"/>
    <col min="1541" max="1541" width="9.58203125" style="20" hidden="1"/>
    <col min="1542" max="1542" width="12.83203125" style="20" hidden="1"/>
    <col min="1543" max="1543" width="13" style="20" hidden="1"/>
    <col min="1544" max="1544" width="18.5" style="20" hidden="1"/>
    <col min="1545" max="1545" width="17.33203125" style="20" hidden="1"/>
    <col min="1546" max="1546" width="13" style="20" hidden="1"/>
    <col min="1547" max="1547" width="18.33203125" style="20" hidden="1"/>
    <col min="1548" max="1548" width="18" style="20" hidden="1"/>
    <col min="1549" max="1549" width="10.58203125" style="20" hidden="1"/>
    <col min="1550" max="1550" width="9" style="20" hidden="1"/>
    <col min="1551" max="1551" width="9.83203125" style="20" hidden="1"/>
    <col min="1552" max="1552" width="10.25" style="20" hidden="1"/>
    <col min="1553" max="1554" width="13.25" style="20" hidden="1"/>
    <col min="1555" max="1555" width="11.75" style="20" hidden="1"/>
    <col min="1556" max="1556" width="15.33203125" style="20" hidden="1"/>
    <col min="1557" max="1557" width="11.08203125" style="20" hidden="1"/>
    <col min="1558" max="1558" width="0" style="20" hidden="1"/>
    <col min="1559" max="1559" width="10.5" style="20" hidden="1"/>
    <col min="1560" max="1560" width="10" style="20" hidden="1"/>
    <col min="1561" max="1561" width="16.33203125" style="20" hidden="1"/>
    <col min="1562" max="1562" width="9.75" style="20" hidden="1"/>
    <col min="1563" max="1563" width="12" style="20" hidden="1"/>
    <col min="1564" max="1564" width="0" style="20" hidden="1"/>
    <col min="1565" max="1565" width="10.75" style="20" hidden="1"/>
    <col min="1566" max="1566" width="10.25" style="20" hidden="1"/>
    <col min="1567" max="1567" width="2.58203125" style="20" hidden="1"/>
    <col min="1568" max="1568" width="12" style="20" hidden="1"/>
    <col min="1569" max="1793" width="9" style="20" hidden="1"/>
    <col min="1794" max="1794" width="0" style="20" hidden="1"/>
    <col min="1795" max="1795" width="4.5" style="20" hidden="1"/>
    <col min="1796" max="1796" width="40" style="20" hidden="1"/>
    <col min="1797" max="1797" width="9.58203125" style="20" hidden="1"/>
    <col min="1798" max="1798" width="12.83203125" style="20" hidden="1"/>
    <col min="1799" max="1799" width="13" style="20" hidden="1"/>
    <col min="1800" max="1800" width="18.5" style="20" hidden="1"/>
    <col min="1801" max="1801" width="17.33203125" style="20" hidden="1"/>
    <col min="1802" max="1802" width="13" style="20" hidden="1"/>
    <col min="1803" max="1803" width="18.33203125" style="20" hidden="1"/>
    <col min="1804" max="1804" width="18" style="20" hidden="1"/>
    <col min="1805" max="1805" width="10.58203125" style="20" hidden="1"/>
    <col min="1806" max="1806" width="9" style="20" hidden="1"/>
    <col min="1807" max="1807" width="9.83203125" style="20" hidden="1"/>
    <col min="1808" max="1808" width="10.25" style="20" hidden="1"/>
    <col min="1809" max="1810" width="13.25" style="20" hidden="1"/>
    <col min="1811" max="1811" width="11.75" style="20" hidden="1"/>
    <col min="1812" max="1812" width="15.33203125" style="20" hidden="1"/>
    <col min="1813" max="1813" width="11.08203125" style="20" hidden="1"/>
    <col min="1814" max="1814" width="0" style="20" hidden="1"/>
    <col min="1815" max="1815" width="10.5" style="20" hidden="1"/>
    <col min="1816" max="1816" width="10" style="20" hidden="1"/>
    <col min="1817" max="1817" width="16.33203125" style="20" hidden="1"/>
    <col min="1818" max="1818" width="9.75" style="20" hidden="1"/>
    <col min="1819" max="1819" width="12" style="20" hidden="1"/>
    <col min="1820" max="1820" width="0" style="20" hidden="1"/>
    <col min="1821" max="1821" width="10.75" style="20" hidden="1"/>
    <col min="1822" max="1822" width="10.25" style="20" hidden="1"/>
    <col min="1823" max="1823" width="2.58203125" style="20" hidden="1"/>
    <col min="1824" max="1824" width="12" style="20" hidden="1"/>
    <col min="1825" max="2049" width="9" style="20" hidden="1"/>
    <col min="2050" max="2050" width="0" style="20" hidden="1"/>
    <col min="2051" max="2051" width="4.5" style="20" hidden="1"/>
    <col min="2052" max="2052" width="40" style="20" hidden="1"/>
    <col min="2053" max="2053" width="9.58203125" style="20" hidden="1"/>
    <col min="2054" max="2054" width="12.83203125" style="20" hidden="1"/>
    <col min="2055" max="2055" width="13" style="20" hidden="1"/>
    <col min="2056" max="2056" width="18.5" style="20" hidden="1"/>
    <col min="2057" max="2057" width="17.33203125" style="20" hidden="1"/>
    <col min="2058" max="2058" width="13" style="20" hidden="1"/>
    <col min="2059" max="2059" width="18.33203125" style="20" hidden="1"/>
    <col min="2060" max="2060" width="18" style="20" hidden="1"/>
    <col min="2061" max="2061" width="10.58203125" style="20" hidden="1"/>
    <col min="2062" max="2062" width="9" style="20" hidden="1"/>
    <col min="2063" max="2063" width="9.83203125" style="20" hidden="1"/>
    <col min="2064" max="2064" width="10.25" style="20" hidden="1"/>
    <col min="2065" max="2066" width="13.25" style="20" hidden="1"/>
    <col min="2067" max="2067" width="11.75" style="20" hidden="1"/>
    <col min="2068" max="2068" width="15.33203125" style="20" hidden="1"/>
    <col min="2069" max="2069" width="11.08203125" style="20" hidden="1"/>
    <col min="2070" max="2070" width="0" style="20" hidden="1"/>
    <col min="2071" max="2071" width="10.5" style="20" hidden="1"/>
    <col min="2072" max="2072" width="10" style="20" hidden="1"/>
    <col min="2073" max="2073" width="16.33203125" style="20" hidden="1"/>
    <col min="2074" max="2074" width="9.75" style="20" hidden="1"/>
    <col min="2075" max="2075" width="12" style="20" hidden="1"/>
    <col min="2076" max="2076" width="0" style="20" hidden="1"/>
    <col min="2077" max="2077" width="10.75" style="20" hidden="1"/>
    <col min="2078" max="2078" width="10.25" style="20" hidden="1"/>
    <col min="2079" max="2079" width="2.58203125" style="20" hidden="1"/>
    <col min="2080" max="2080" width="12" style="20" hidden="1"/>
    <col min="2081" max="2305" width="9" style="20" hidden="1"/>
    <col min="2306" max="2306" width="0" style="20" hidden="1"/>
    <col min="2307" max="2307" width="4.5" style="20" hidden="1"/>
    <col min="2308" max="2308" width="40" style="20" hidden="1"/>
    <col min="2309" max="2309" width="9.58203125" style="20" hidden="1"/>
    <col min="2310" max="2310" width="12.83203125" style="20" hidden="1"/>
    <col min="2311" max="2311" width="13" style="20" hidden="1"/>
    <col min="2312" max="2312" width="18.5" style="20" hidden="1"/>
    <col min="2313" max="2313" width="17.33203125" style="20" hidden="1"/>
    <col min="2314" max="2314" width="13" style="20" hidden="1"/>
    <col min="2315" max="2315" width="18.33203125" style="20" hidden="1"/>
    <col min="2316" max="2316" width="18" style="20" hidden="1"/>
    <col min="2317" max="2317" width="10.58203125" style="20" hidden="1"/>
    <col min="2318" max="2318" width="9" style="20" hidden="1"/>
    <col min="2319" max="2319" width="9.83203125" style="20" hidden="1"/>
    <col min="2320" max="2320" width="10.25" style="20" hidden="1"/>
    <col min="2321" max="2322" width="13.25" style="20" hidden="1"/>
    <col min="2323" max="2323" width="11.75" style="20" hidden="1"/>
    <col min="2324" max="2324" width="15.33203125" style="20" hidden="1"/>
    <col min="2325" max="2325" width="11.08203125" style="20" hidden="1"/>
    <col min="2326" max="2326" width="0" style="20" hidden="1"/>
    <col min="2327" max="2327" width="10.5" style="20" hidden="1"/>
    <col min="2328" max="2328" width="10" style="20" hidden="1"/>
    <col min="2329" max="2329" width="16.33203125" style="20" hidden="1"/>
    <col min="2330" max="2330" width="9.75" style="20" hidden="1"/>
    <col min="2331" max="2331" width="12" style="20" hidden="1"/>
    <col min="2332" max="2332" width="0" style="20" hidden="1"/>
    <col min="2333" max="2333" width="10.75" style="20" hidden="1"/>
    <col min="2334" max="2334" width="10.25" style="20" hidden="1"/>
    <col min="2335" max="2335" width="2.58203125" style="20" hidden="1"/>
    <col min="2336" max="2336" width="12" style="20" hidden="1"/>
    <col min="2337" max="2561" width="9" style="20" hidden="1"/>
    <col min="2562" max="2562" width="0" style="20" hidden="1"/>
    <col min="2563" max="2563" width="4.5" style="20" hidden="1"/>
    <col min="2564" max="2564" width="40" style="20" hidden="1"/>
    <col min="2565" max="2565" width="9.58203125" style="20" hidden="1"/>
    <col min="2566" max="2566" width="12.83203125" style="20" hidden="1"/>
    <col min="2567" max="2567" width="13" style="20" hidden="1"/>
    <col min="2568" max="2568" width="18.5" style="20" hidden="1"/>
    <col min="2569" max="2569" width="17.33203125" style="20" hidden="1"/>
    <col min="2570" max="2570" width="13" style="20" hidden="1"/>
    <col min="2571" max="2571" width="18.33203125" style="20" hidden="1"/>
    <col min="2572" max="2572" width="18" style="20" hidden="1"/>
    <col min="2573" max="2573" width="10.58203125" style="20" hidden="1"/>
    <col min="2574" max="2574" width="9" style="20" hidden="1"/>
    <col min="2575" max="2575" width="9.83203125" style="20" hidden="1"/>
    <col min="2576" max="2576" width="10.25" style="20" hidden="1"/>
    <col min="2577" max="2578" width="13.25" style="20" hidden="1"/>
    <col min="2579" max="2579" width="11.75" style="20" hidden="1"/>
    <col min="2580" max="2580" width="15.33203125" style="20" hidden="1"/>
    <col min="2581" max="2581" width="11.08203125" style="20" hidden="1"/>
    <col min="2582" max="2582" width="0" style="20" hidden="1"/>
    <col min="2583" max="2583" width="10.5" style="20" hidden="1"/>
    <col min="2584" max="2584" width="10" style="20" hidden="1"/>
    <col min="2585" max="2585" width="16.33203125" style="20" hidden="1"/>
    <col min="2586" max="2586" width="9.75" style="20" hidden="1"/>
    <col min="2587" max="2587" width="12" style="20" hidden="1"/>
    <col min="2588" max="2588" width="0" style="20" hidden="1"/>
    <col min="2589" max="2589" width="10.75" style="20" hidden="1"/>
    <col min="2590" max="2590" width="10.25" style="20" hidden="1"/>
    <col min="2591" max="2591" width="2.58203125" style="20" hidden="1"/>
    <col min="2592" max="2592" width="12" style="20" hidden="1"/>
    <col min="2593" max="2817" width="9" style="20" hidden="1"/>
    <col min="2818" max="2818" width="0" style="20" hidden="1"/>
    <col min="2819" max="2819" width="4.5" style="20" hidden="1"/>
    <col min="2820" max="2820" width="40" style="20" hidden="1"/>
    <col min="2821" max="2821" width="9.58203125" style="20" hidden="1"/>
    <col min="2822" max="2822" width="12.83203125" style="20" hidden="1"/>
    <col min="2823" max="2823" width="13" style="20" hidden="1"/>
    <col min="2824" max="2824" width="18.5" style="20" hidden="1"/>
    <col min="2825" max="2825" width="17.33203125" style="20" hidden="1"/>
    <col min="2826" max="2826" width="13" style="20" hidden="1"/>
    <col min="2827" max="2827" width="18.33203125" style="20" hidden="1"/>
    <col min="2828" max="2828" width="18" style="20" hidden="1"/>
    <col min="2829" max="2829" width="10.58203125" style="20" hidden="1"/>
    <col min="2830" max="2830" width="9" style="20" hidden="1"/>
    <col min="2831" max="2831" width="9.83203125" style="20" hidden="1"/>
    <col min="2832" max="2832" width="10.25" style="20" hidden="1"/>
    <col min="2833" max="2834" width="13.25" style="20" hidden="1"/>
    <col min="2835" max="2835" width="11.75" style="20" hidden="1"/>
    <col min="2836" max="2836" width="15.33203125" style="20" hidden="1"/>
    <col min="2837" max="2837" width="11.08203125" style="20" hidden="1"/>
    <col min="2838" max="2838" width="0" style="20" hidden="1"/>
    <col min="2839" max="2839" width="10.5" style="20" hidden="1"/>
    <col min="2840" max="2840" width="10" style="20" hidden="1"/>
    <col min="2841" max="2841" width="16.33203125" style="20" hidden="1"/>
    <col min="2842" max="2842" width="9.75" style="20" hidden="1"/>
    <col min="2843" max="2843" width="12" style="20" hidden="1"/>
    <col min="2844" max="2844" width="0" style="20" hidden="1"/>
    <col min="2845" max="2845" width="10.75" style="20" hidden="1"/>
    <col min="2846" max="2846" width="10.25" style="20" hidden="1"/>
    <col min="2847" max="2847" width="2.58203125" style="20" hidden="1"/>
    <col min="2848" max="2848" width="12" style="20" hidden="1"/>
    <col min="2849" max="3073" width="9" style="20" hidden="1"/>
    <col min="3074" max="3074" width="0" style="20" hidden="1"/>
    <col min="3075" max="3075" width="4.5" style="20" hidden="1"/>
    <col min="3076" max="3076" width="40" style="20" hidden="1"/>
    <col min="3077" max="3077" width="9.58203125" style="20" hidden="1"/>
    <col min="3078" max="3078" width="12.83203125" style="20" hidden="1"/>
    <col min="3079" max="3079" width="13" style="20" hidden="1"/>
    <col min="3080" max="3080" width="18.5" style="20" hidden="1"/>
    <col min="3081" max="3081" width="17.33203125" style="20" hidden="1"/>
    <col min="3082" max="3082" width="13" style="20" hidden="1"/>
    <col min="3083" max="3083" width="18.33203125" style="20" hidden="1"/>
    <col min="3084" max="3084" width="18" style="20" hidden="1"/>
    <col min="3085" max="3085" width="10.58203125" style="20" hidden="1"/>
    <col min="3086" max="3086" width="9" style="20" hidden="1"/>
    <col min="3087" max="3087" width="9.83203125" style="20" hidden="1"/>
    <col min="3088" max="3088" width="10.25" style="20" hidden="1"/>
    <col min="3089" max="3090" width="13.25" style="20" hidden="1"/>
    <col min="3091" max="3091" width="11.75" style="20" hidden="1"/>
    <col min="3092" max="3092" width="15.33203125" style="20" hidden="1"/>
    <col min="3093" max="3093" width="11.08203125" style="20" hidden="1"/>
    <col min="3094" max="3094" width="0" style="20" hidden="1"/>
    <col min="3095" max="3095" width="10.5" style="20" hidden="1"/>
    <col min="3096" max="3096" width="10" style="20" hidden="1"/>
    <col min="3097" max="3097" width="16.33203125" style="20" hidden="1"/>
    <col min="3098" max="3098" width="9.75" style="20" hidden="1"/>
    <col min="3099" max="3099" width="12" style="20" hidden="1"/>
    <col min="3100" max="3100" width="0" style="20" hidden="1"/>
    <col min="3101" max="3101" width="10.75" style="20" hidden="1"/>
    <col min="3102" max="3102" width="10.25" style="20" hidden="1"/>
    <col min="3103" max="3103" width="2.58203125" style="20" hidden="1"/>
    <col min="3104" max="3104" width="12" style="20" hidden="1"/>
    <col min="3105" max="3329" width="9" style="20" hidden="1"/>
    <col min="3330" max="3330" width="0" style="20" hidden="1"/>
    <col min="3331" max="3331" width="4.5" style="20" hidden="1"/>
    <col min="3332" max="3332" width="40" style="20" hidden="1"/>
    <col min="3333" max="3333" width="9.58203125" style="20" hidden="1"/>
    <col min="3334" max="3334" width="12.83203125" style="20" hidden="1"/>
    <col min="3335" max="3335" width="13" style="20" hidden="1"/>
    <col min="3336" max="3336" width="18.5" style="20" hidden="1"/>
    <col min="3337" max="3337" width="17.33203125" style="20" hidden="1"/>
    <col min="3338" max="3338" width="13" style="20" hidden="1"/>
    <col min="3339" max="3339" width="18.33203125" style="20" hidden="1"/>
    <col min="3340" max="3340" width="18" style="20" hidden="1"/>
    <col min="3341" max="3341" width="10.58203125" style="20" hidden="1"/>
    <col min="3342" max="3342" width="9" style="20" hidden="1"/>
    <col min="3343" max="3343" width="9.83203125" style="20" hidden="1"/>
    <col min="3344" max="3344" width="10.25" style="20" hidden="1"/>
    <col min="3345" max="3346" width="13.25" style="20" hidden="1"/>
    <col min="3347" max="3347" width="11.75" style="20" hidden="1"/>
    <col min="3348" max="3348" width="15.33203125" style="20" hidden="1"/>
    <col min="3349" max="3349" width="11.08203125" style="20" hidden="1"/>
    <col min="3350" max="3350" width="0" style="20" hidden="1"/>
    <col min="3351" max="3351" width="10.5" style="20" hidden="1"/>
    <col min="3352" max="3352" width="10" style="20" hidden="1"/>
    <col min="3353" max="3353" width="16.33203125" style="20" hidden="1"/>
    <col min="3354" max="3354" width="9.75" style="20" hidden="1"/>
    <col min="3355" max="3355" width="12" style="20" hidden="1"/>
    <col min="3356" max="3356" width="0" style="20" hidden="1"/>
    <col min="3357" max="3357" width="10.75" style="20" hidden="1"/>
    <col min="3358" max="3358" width="10.25" style="20" hidden="1"/>
    <col min="3359" max="3359" width="2.58203125" style="20" hidden="1"/>
    <col min="3360" max="3360" width="12" style="20" hidden="1"/>
    <col min="3361" max="3585" width="9" style="20" hidden="1"/>
    <col min="3586" max="3586" width="0" style="20" hidden="1"/>
    <col min="3587" max="3587" width="4.5" style="20" hidden="1"/>
    <col min="3588" max="3588" width="40" style="20" hidden="1"/>
    <col min="3589" max="3589" width="9.58203125" style="20" hidden="1"/>
    <col min="3590" max="3590" width="12.83203125" style="20" hidden="1"/>
    <col min="3591" max="3591" width="13" style="20" hidden="1"/>
    <col min="3592" max="3592" width="18.5" style="20" hidden="1"/>
    <col min="3593" max="3593" width="17.33203125" style="20" hidden="1"/>
    <col min="3594" max="3594" width="13" style="20" hidden="1"/>
    <col min="3595" max="3595" width="18.33203125" style="20" hidden="1"/>
    <col min="3596" max="3596" width="18" style="20" hidden="1"/>
    <col min="3597" max="3597" width="10.58203125" style="20" hidden="1"/>
    <col min="3598" max="3598" width="9" style="20" hidden="1"/>
    <col min="3599" max="3599" width="9.83203125" style="20" hidden="1"/>
    <col min="3600" max="3600" width="10.25" style="20" hidden="1"/>
    <col min="3601" max="3602" width="13.25" style="20" hidden="1"/>
    <col min="3603" max="3603" width="11.75" style="20" hidden="1"/>
    <col min="3604" max="3604" width="15.33203125" style="20" hidden="1"/>
    <col min="3605" max="3605" width="11.08203125" style="20" hidden="1"/>
    <col min="3606" max="3606" width="0" style="20" hidden="1"/>
    <col min="3607" max="3607" width="10.5" style="20" hidden="1"/>
    <col min="3608" max="3608" width="10" style="20" hidden="1"/>
    <col min="3609" max="3609" width="16.33203125" style="20" hidden="1"/>
    <col min="3610" max="3610" width="9.75" style="20" hidden="1"/>
    <col min="3611" max="3611" width="12" style="20" hidden="1"/>
    <col min="3612" max="3612" width="0" style="20" hidden="1"/>
    <col min="3613" max="3613" width="10.75" style="20" hidden="1"/>
    <col min="3614" max="3614" width="10.25" style="20" hidden="1"/>
    <col min="3615" max="3615" width="2.58203125" style="20" hidden="1"/>
    <col min="3616" max="3616" width="12" style="20" hidden="1"/>
    <col min="3617" max="3841" width="9" style="20" hidden="1"/>
    <col min="3842" max="3842" width="0" style="20" hidden="1"/>
    <col min="3843" max="3843" width="4.5" style="20" hidden="1"/>
    <col min="3844" max="3844" width="40" style="20" hidden="1"/>
    <col min="3845" max="3845" width="9.58203125" style="20" hidden="1"/>
    <col min="3846" max="3846" width="12.83203125" style="20" hidden="1"/>
    <col min="3847" max="3847" width="13" style="20" hidden="1"/>
    <col min="3848" max="3848" width="18.5" style="20" hidden="1"/>
    <col min="3849" max="3849" width="17.33203125" style="20" hidden="1"/>
    <col min="3850" max="3850" width="13" style="20" hidden="1"/>
    <col min="3851" max="3851" width="18.33203125" style="20" hidden="1"/>
    <col min="3852" max="3852" width="18" style="20" hidden="1"/>
    <col min="3853" max="3853" width="10.58203125" style="20" hidden="1"/>
    <col min="3854" max="3854" width="9" style="20" hidden="1"/>
    <col min="3855" max="3855" width="9.83203125" style="20" hidden="1"/>
    <col min="3856" max="3856" width="10.25" style="20" hidden="1"/>
    <col min="3857" max="3858" width="13.25" style="20" hidden="1"/>
    <col min="3859" max="3859" width="11.75" style="20" hidden="1"/>
    <col min="3860" max="3860" width="15.33203125" style="20" hidden="1"/>
    <col min="3861" max="3861" width="11.08203125" style="20" hidden="1"/>
    <col min="3862" max="3862" width="0" style="20" hidden="1"/>
    <col min="3863" max="3863" width="10.5" style="20" hidden="1"/>
    <col min="3864" max="3864" width="10" style="20" hidden="1"/>
    <col min="3865" max="3865" width="16.33203125" style="20" hidden="1"/>
    <col min="3866" max="3866" width="9.75" style="20" hidden="1"/>
    <col min="3867" max="3867" width="12" style="20" hidden="1"/>
    <col min="3868" max="3868" width="0" style="20" hidden="1"/>
    <col min="3869" max="3869" width="10.75" style="20" hidden="1"/>
    <col min="3870" max="3870" width="10.25" style="20" hidden="1"/>
    <col min="3871" max="3871" width="2.58203125" style="20" hidden="1"/>
    <col min="3872" max="3872" width="12" style="20" hidden="1"/>
    <col min="3873" max="4097" width="9" style="20" hidden="1"/>
    <col min="4098" max="4098" width="0" style="20" hidden="1"/>
    <col min="4099" max="4099" width="4.5" style="20" hidden="1"/>
    <col min="4100" max="4100" width="40" style="20" hidden="1"/>
    <col min="4101" max="4101" width="9.58203125" style="20" hidden="1"/>
    <col min="4102" max="4102" width="12.83203125" style="20" hidden="1"/>
    <col min="4103" max="4103" width="13" style="20" hidden="1"/>
    <col min="4104" max="4104" width="18.5" style="20" hidden="1"/>
    <col min="4105" max="4105" width="17.33203125" style="20" hidden="1"/>
    <col min="4106" max="4106" width="13" style="20" hidden="1"/>
    <col min="4107" max="4107" width="18.33203125" style="20" hidden="1"/>
    <col min="4108" max="4108" width="18" style="20" hidden="1"/>
    <col min="4109" max="4109" width="10.58203125" style="20" hidden="1"/>
    <col min="4110" max="4110" width="9" style="20" hidden="1"/>
    <col min="4111" max="4111" width="9.83203125" style="20" hidden="1"/>
    <col min="4112" max="4112" width="10.25" style="20" hidden="1"/>
    <col min="4113" max="4114" width="13.25" style="20" hidden="1"/>
    <col min="4115" max="4115" width="11.75" style="20" hidden="1"/>
    <col min="4116" max="4116" width="15.33203125" style="20" hidden="1"/>
    <col min="4117" max="4117" width="11.08203125" style="20" hidden="1"/>
    <col min="4118" max="4118" width="0" style="20" hidden="1"/>
    <col min="4119" max="4119" width="10.5" style="20" hidden="1"/>
    <col min="4120" max="4120" width="10" style="20" hidden="1"/>
    <col min="4121" max="4121" width="16.33203125" style="20" hidden="1"/>
    <col min="4122" max="4122" width="9.75" style="20" hidden="1"/>
    <col min="4123" max="4123" width="12" style="20" hidden="1"/>
    <col min="4124" max="4124" width="0" style="20" hidden="1"/>
    <col min="4125" max="4125" width="10.75" style="20" hidden="1"/>
    <col min="4126" max="4126" width="10.25" style="20" hidden="1"/>
    <col min="4127" max="4127" width="2.58203125" style="20" hidden="1"/>
    <col min="4128" max="4128" width="12" style="20" hidden="1"/>
    <col min="4129" max="4353" width="9" style="20" hidden="1"/>
    <col min="4354" max="4354" width="0" style="20" hidden="1"/>
    <col min="4355" max="4355" width="4.5" style="20" hidden="1"/>
    <col min="4356" max="4356" width="40" style="20" hidden="1"/>
    <col min="4357" max="4357" width="9.58203125" style="20" hidden="1"/>
    <col min="4358" max="4358" width="12.83203125" style="20" hidden="1"/>
    <col min="4359" max="4359" width="13" style="20" hidden="1"/>
    <col min="4360" max="4360" width="18.5" style="20" hidden="1"/>
    <col min="4361" max="4361" width="17.33203125" style="20" hidden="1"/>
    <col min="4362" max="4362" width="13" style="20" hidden="1"/>
    <col min="4363" max="4363" width="18.33203125" style="20" hidden="1"/>
    <col min="4364" max="4364" width="18" style="20" hidden="1"/>
    <col min="4365" max="4365" width="10.58203125" style="20" hidden="1"/>
    <col min="4366" max="4366" width="9" style="20" hidden="1"/>
    <col min="4367" max="4367" width="9.83203125" style="20" hidden="1"/>
    <col min="4368" max="4368" width="10.25" style="20" hidden="1"/>
    <col min="4369" max="4370" width="13.25" style="20" hidden="1"/>
    <col min="4371" max="4371" width="11.75" style="20" hidden="1"/>
    <col min="4372" max="4372" width="15.33203125" style="20" hidden="1"/>
    <col min="4373" max="4373" width="11.08203125" style="20" hidden="1"/>
    <col min="4374" max="4374" width="0" style="20" hidden="1"/>
    <col min="4375" max="4375" width="10.5" style="20" hidden="1"/>
    <col min="4376" max="4376" width="10" style="20" hidden="1"/>
    <col min="4377" max="4377" width="16.33203125" style="20" hidden="1"/>
    <col min="4378" max="4378" width="9.75" style="20" hidden="1"/>
    <col min="4379" max="4379" width="12" style="20" hidden="1"/>
    <col min="4380" max="4380" width="0" style="20" hidden="1"/>
    <col min="4381" max="4381" width="10.75" style="20" hidden="1"/>
    <col min="4382" max="4382" width="10.25" style="20" hidden="1"/>
    <col min="4383" max="4383" width="2.58203125" style="20" hidden="1"/>
    <col min="4384" max="4384" width="12" style="20" hidden="1"/>
    <col min="4385" max="4609" width="9" style="20" hidden="1"/>
    <col min="4610" max="4610" width="0" style="20" hidden="1"/>
    <col min="4611" max="4611" width="4.5" style="20" hidden="1"/>
    <col min="4612" max="4612" width="40" style="20" hidden="1"/>
    <col min="4613" max="4613" width="9.58203125" style="20" hidden="1"/>
    <col min="4614" max="4614" width="12.83203125" style="20" hidden="1"/>
    <col min="4615" max="4615" width="13" style="20" hidden="1"/>
    <col min="4616" max="4616" width="18.5" style="20" hidden="1"/>
    <col min="4617" max="4617" width="17.33203125" style="20" hidden="1"/>
    <col min="4618" max="4618" width="13" style="20" hidden="1"/>
    <col min="4619" max="4619" width="18.33203125" style="20" hidden="1"/>
    <col min="4620" max="4620" width="18" style="20" hidden="1"/>
    <col min="4621" max="4621" width="10.58203125" style="20" hidden="1"/>
    <col min="4622" max="4622" width="9" style="20" hidden="1"/>
    <col min="4623" max="4623" width="9.83203125" style="20" hidden="1"/>
    <col min="4624" max="4624" width="10.25" style="20" hidden="1"/>
    <col min="4625" max="4626" width="13.25" style="20" hidden="1"/>
    <col min="4627" max="4627" width="11.75" style="20" hidden="1"/>
    <col min="4628" max="4628" width="15.33203125" style="20" hidden="1"/>
    <col min="4629" max="4629" width="11.08203125" style="20" hidden="1"/>
    <col min="4630" max="4630" width="0" style="20" hidden="1"/>
    <col min="4631" max="4631" width="10.5" style="20" hidden="1"/>
    <col min="4632" max="4632" width="10" style="20" hidden="1"/>
    <col min="4633" max="4633" width="16.33203125" style="20" hidden="1"/>
    <col min="4634" max="4634" width="9.75" style="20" hidden="1"/>
    <col min="4635" max="4635" width="12" style="20" hidden="1"/>
    <col min="4636" max="4636" width="0" style="20" hidden="1"/>
    <col min="4637" max="4637" width="10.75" style="20" hidden="1"/>
    <col min="4638" max="4638" width="10.25" style="20" hidden="1"/>
    <col min="4639" max="4639" width="2.58203125" style="20" hidden="1"/>
    <col min="4640" max="4640" width="12" style="20" hidden="1"/>
    <col min="4641" max="4865" width="9" style="20" hidden="1"/>
    <col min="4866" max="4866" width="0" style="20" hidden="1"/>
    <col min="4867" max="4867" width="4.5" style="20" hidden="1"/>
    <col min="4868" max="4868" width="40" style="20" hidden="1"/>
    <col min="4869" max="4869" width="9.58203125" style="20" hidden="1"/>
    <col min="4870" max="4870" width="12.83203125" style="20" hidden="1"/>
    <col min="4871" max="4871" width="13" style="20" hidden="1"/>
    <col min="4872" max="4872" width="18.5" style="20" hidden="1"/>
    <col min="4873" max="4873" width="17.33203125" style="20" hidden="1"/>
    <col min="4874" max="4874" width="13" style="20" hidden="1"/>
    <col min="4875" max="4875" width="18.33203125" style="20" hidden="1"/>
    <col min="4876" max="4876" width="18" style="20" hidden="1"/>
    <col min="4877" max="4877" width="10.58203125" style="20" hidden="1"/>
    <col min="4878" max="4878" width="9" style="20" hidden="1"/>
    <col min="4879" max="4879" width="9.83203125" style="20" hidden="1"/>
    <col min="4880" max="4880" width="10.25" style="20" hidden="1"/>
    <col min="4881" max="4882" width="13.25" style="20" hidden="1"/>
    <col min="4883" max="4883" width="11.75" style="20" hidden="1"/>
    <col min="4884" max="4884" width="15.33203125" style="20" hidden="1"/>
    <col min="4885" max="4885" width="11.08203125" style="20" hidden="1"/>
    <col min="4886" max="4886" width="0" style="20" hidden="1"/>
    <col min="4887" max="4887" width="10.5" style="20" hidden="1"/>
    <col min="4888" max="4888" width="10" style="20" hidden="1"/>
    <col min="4889" max="4889" width="16.33203125" style="20" hidden="1"/>
    <col min="4890" max="4890" width="9.75" style="20" hidden="1"/>
    <col min="4891" max="4891" width="12" style="20" hidden="1"/>
    <col min="4892" max="4892" width="0" style="20" hidden="1"/>
    <col min="4893" max="4893" width="10.75" style="20" hidden="1"/>
    <col min="4894" max="4894" width="10.25" style="20" hidden="1"/>
    <col min="4895" max="4895" width="2.58203125" style="20" hidden="1"/>
    <col min="4896" max="4896" width="12" style="20" hidden="1"/>
    <col min="4897" max="5121" width="9" style="20" hidden="1"/>
    <col min="5122" max="5122" width="0" style="20" hidden="1"/>
    <col min="5123" max="5123" width="4.5" style="20" hidden="1"/>
    <col min="5124" max="5124" width="40" style="20" hidden="1"/>
    <col min="5125" max="5125" width="9.58203125" style="20" hidden="1"/>
    <col min="5126" max="5126" width="12.83203125" style="20" hidden="1"/>
    <col min="5127" max="5127" width="13" style="20" hidden="1"/>
    <col min="5128" max="5128" width="18.5" style="20" hidden="1"/>
    <col min="5129" max="5129" width="17.33203125" style="20" hidden="1"/>
    <col min="5130" max="5130" width="13" style="20" hidden="1"/>
    <col min="5131" max="5131" width="18.33203125" style="20" hidden="1"/>
    <col min="5132" max="5132" width="18" style="20" hidden="1"/>
    <col min="5133" max="5133" width="10.58203125" style="20" hidden="1"/>
    <col min="5134" max="5134" width="9" style="20" hidden="1"/>
    <col min="5135" max="5135" width="9.83203125" style="20" hidden="1"/>
    <col min="5136" max="5136" width="10.25" style="20" hidden="1"/>
    <col min="5137" max="5138" width="13.25" style="20" hidden="1"/>
    <col min="5139" max="5139" width="11.75" style="20" hidden="1"/>
    <col min="5140" max="5140" width="15.33203125" style="20" hidden="1"/>
    <col min="5141" max="5141" width="11.08203125" style="20" hidden="1"/>
    <col min="5142" max="5142" width="0" style="20" hidden="1"/>
    <col min="5143" max="5143" width="10.5" style="20" hidden="1"/>
    <col min="5144" max="5144" width="10" style="20" hidden="1"/>
    <col min="5145" max="5145" width="16.33203125" style="20" hidden="1"/>
    <col min="5146" max="5146" width="9.75" style="20" hidden="1"/>
    <col min="5147" max="5147" width="12" style="20" hidden="1"/>
    <col min="5148" max="5148" width="0" style="20" hidden="1"/>
    <col min="5149" max="5149" width="10.75" style="20" hidden="1"/>
    <col min="5150" max="5150" width="10.25" style="20" hidden="1"/>
    <col min="5151" max="5151" width="2.58203125" style="20" hidden="1"/>
    <col min="5152" max="5152" width="12" style="20" hidden="1"/>
    <col min="5153" max="5377" width="9" style="20" hidden="1"/>
    <col min="5378" max="5378" width="0" style="20" hidden="1"/>
    <col min="5379" max="5379" width="4.5" style="20" hidden="1"/>
    <col min="5380" max="5380" width="40" style="20" hidden="1"/>
    <col min="5381" max="5381" width="9.58203125" style="20" hidden="1"/>
    <col min="5382" max="5382" width="12.83203125" style="20" hidden="1"/>
    <col min="5383" max="5383" width="13" style="20" hidden="1"/>
    <col min="5384" max="5384" width="18.5" style="20" hidden="1"/>
    <col min="5385" max="5385" width="17.33203125" style="20" hidden="1"/>
    <col min="5386" max="5386" width="13" style="20" hidden="1"/>
    <col min="5387" max="5387" width="18.33203125" style="20" hidden="1"/>
    <col min="5388" max="5388" width="18" style="20" hidden="1"/>
    <col min="5389" max="5389" width="10.58203125" style="20" hidden="1"/>
    <col min="5390" max="5390" width="9" style="20" hidden="1"/>
    <col min="5391" max="5391" width="9.83203125" style="20" hidden="1"/>
    <col min="5392" max="5392" width="10.25" style="20" hidden="1"/>
    <col min="5393" max="5394" width="13.25" style="20" hidden="1"/>
    <col min="5395" max="5395" width="11.75" style="20" hidden="1"/>
    <col min="5396" max="5396" width="15.33203125" style="20" hidden="1"/>
    <col min="5397" max="5397" width="11.08203125" style="20" hidden="1"/>
    <col min="5398" max="5398" width="0" style="20" hidden="1"/>
    <col min="5399" max="5399" width="10.5" style="20" hidden="1"/>
    <col min="5400" max="5400" width="10" style="20" hidden="1"/>
    <col min="5401" max="5401" width="16.33203125" style="20" hidden="1"/>
    <col min="5402" max="5402" width="9.75" style="20" hidden="1"/>
    <col min="5403" max="5403" width="12" style="20" hidden="1"/>
    <col min="5404" max="5404" width="0" style="20" hidden="1"/>
    <col min="5405" max="5405" width="10.75" style="20" hidden="1"/>
    <col min="5406" max="5406" width="10.25" style="20" hidden="1"/>
    <col min="5407" max="5407" width="2.58203125" style="20" hidden="1"/>
    <col min="5408" max="5408" width="12" style="20" hidden="1"/>
    <col min="5409" max="5633" width="9" style="20" hidden="1"/>
    <col min="5634" max="5634" width="0" style="20" hidden="1"/>
    <col min="5635" max="5635" width="4.5" style="20" hidden="1"/>
    <col min="5636" max="5636" width="40" style="20" hidden="1"/>
    <col min="5637" max="5637" width="9.58203125" style="20" hidden="1"/>
    <col min="5638" max="5638" width="12.83203125" style="20" hidden="1"/>
    <col min="5639" max="5639" width="13" style="20" hidden="1"/>
    <col min="5640" max="5640" width="18.5" style="20" hidden="1"/>
    <col min="5641" max="5641" width="17.33203125" style="20" hidden="1"/>
    <col min="5642" max="5642" width="13" style="20" hidden="1"/>
    <col min="5643" max="5643" width="18.33203125" style="20" hidden="1"/>
    <col min="5644" max="5644" width="18" style="20" hidden="1"/>
    <col min="5645" max="5645" width="10.58203125" style="20" hidden="1"/>
    <col min="5646" max="5646" width="9" style="20" hidden="1"/>
    <col min="5647" max="5647" width="9.83203125" style="20" hidden="1"/>
    <col min="5648" max="5648" width="10.25" style="20" hidden="1"/>
    <col min="5649" max="5650" width="13.25" style="20" hidden="1"/>
    <col min="5651" max="5651" width="11.75" style="20" hidden="1"/>
    <col min="5652" max="5652" width="15.33203125" style="20" hidden="1"/>
    <col min="5653" max="5653" width="11.08203125" style="20" hidden="1"/>
    <col min="5654" max="5654" width="0" style="20" hidden="1"/>
    <col min="5655" max="5655" width="10.5" style="20" hidden="1"/>
    <col min="5656" max="5656" width="10" style="20" hidden="1"/>
    <col min="5657" max="5657" width="16.33203125" style="20" hidden="1"/>
    <col min="5658" max="5658" width="9.75" style="20" hidden="1"/>
    <col min="5659" max="5659" width="12" style="20" hidden="1"/>
    <col min="5660" max="5660" width="0" style="20" hidden="1"/>
    <col min="5661" max="5661" width="10.75" style="20" hidden="1"/>
    <col min="5662" max="5662" width="10.25" style="20" hidden="1"/>
    <col min="5663" max="5663" width="2.58203125" style="20" hidden="1"/>
    <col min="5664" max="5664" width="12" style="20" hidden="1"/>
    <col min="5665" max="5889" width="9" style="20" hidden="1"/>
    <col min="5890" max="5890" width="0" style="20" hidden="1"/>
    <col min="5891" max="5891" width="4.5" style="20" hidden="1"/>
    <col min="5892" max="5892" width="40" style="20" hidden="1"/>
    <col min="5893" max="5893" width="9.58203125" style="20" hidden="1"/>
    <col min="5894" max="5894" width="12.83203125" style="20" hidden="1"/>
    <col min="5895" max="5895" width="13" style="20" hidden="1"/>
    <col min="5896" max="5896" width="18.5" style="20" hidden="1"/>
    <col min="5897" max="5897" width="17.33203125" style="20" hidden="1"/>
    <col min="5898" max="5898" width="13" style="20" hidden="1"/>
    <col min="5899" max="5899" width="18.33203125" style="20" hidden="1"/>
    <col min="5900" max="5900" width="18" style="20" hidden="1"/>
    <col min="5901" max="5901" width="10.58203125" style="20" hidden="1"/>
    <col min="5902" max="5902" width="9" style="20" hidden="1"/>
    <col min="5903" max="5903" width="9.83203125" style="20" hidden="1"/>
    <col min="5904" max="5904" width="10.25" style="20" hidden="1"/>
    <col min="5905" max="5906" width="13.25" style="20" hidden="1"/>
    <col min="5907" max="5907" width="11.75" style="20" hidden="1"/>
    <col min="5908" max="5908" width="15.33203125" style="20" hidden="1"/>
    <col min="5909" max="5909" width="11.08203125" style="20" hidden="1"/>
    <col min="5910" max="5910" width="0" style="20" hidden="1"/>
    <col min="5911" max="5911" width="10.5" style="20" hidden="1"/>
    <col min="5912" max="5912" width="10" style="20" hidden="1"/>
    <col min="5913" max="5913" width="16.33203125" style="20" hidden="1"/>
    <col min="5914" max="5914" width="9.75" style="20" hidden="1"/>
    <col min="5915" max="5915" width="12" style="20" hidden="1"/>
    <col min="5916" max="5916" width="0" style="20" hidden="1"/>
    <col min="5917" max="5917" width="10.75" style="20" hidden="1"/>
    <col min="5918" max="5918" width="10.25" style="20" hidden="1"/>
    <col min="5919" max="5919" width="2.58203125" style="20" hidden="1"/>
    <col min="5920" max="5920" width="12" style="20" hidden="1"/>
    <col min="5921" max="6145" width="9" style="20" hidden="1"/>
    <col min="6146" max="6146" width="0" style="20" hidden="1"/>
    <col min="6147" max="6147" width="4.5" style="20" hidden="1"/>
    <col min="6148" max="6148" width="40" style="20" hidden="1"/>
    <col min="6149" max="6149" width="9.58203125" style="20" hidden="1"/>
    <col min="6150" max="6150" width="12.83203125" style="20" hidden="1"/>
    <col min="6151" max="6151" width="13" style="20" hidden="1"/>
    <col min="6152" max="6152" width="18.5" style="20" hidden="1"/>
    <col min="6153" max="6153" width="17.33203125" style="20" hidden="1"/>
    <col min="6154" max="6154" width="13" style="20" hidden="1"/>
    <col min="6155" max="6155" width="18.33203125" style="20" hidden="1"/>
    <col min="6156" max="6156" width="18" style="20" hidden="1"/>
    <col min="6157" max="6157" width="10.58203125" style="20" hidden="1"/>
    <col min="6158" max="6158" width="9" style="20" hidden="1"/>
    <col min="6159" max="6159" width="9.83203125" style="20" hidden="1"/>
    <col min="6160" max="6160" width="10.25" style="20" hidden="1"/>
    <col min="6161" max="6162" width="13.25" style="20" hidden="1"/>
    <col min="6163" max="6163" width="11.75" style="20" hidden="1"/>
    <col min="6164" max="6164" width="15.33203125" style="20" hidden="1"/>
    <col min="6165" max="6165" width="11.08203125" style="20" hidden="1"/>
    <col min="6166" max="6166" width="0" style="20" hidden="1"/>
    <col min="6167" max="6167" width="10.5" style="20" hidden="1"/>
    <col min="6168" max="6168" width="10" style="20" hidden="1"/>
    <col min="6169" max="6169" width="16.33203125" style="20" hidden="1"/>
    <col min="6170" max="6170" width="9.75" style="20" hidden="1"/>
    <col min="6171" max="6171" width="12" style="20" hidden="1"/>
    <col min="6172" max="6172" width="0" style="20" hidden="1"/>
    <col min="6173" max="6173" width="10.75" style="20" hidden="1"/>
    <col min="6174" max="6174" width="10.25" style="20" hidden="1"/>
    <col min="6175" max="6175" width="2.58203125" style="20" hidden="1"/>
    <col min="6176" max="6176" width="12" style="20" hidden="1"/>
    <col min="6177" max="6401" width="9" style="20" hidden="1"/>
    <col min="6402" max="6402" width="0" style="20" hidden="1"/>
    <col min="6403" max="6403" width="4.5" style="20" hidden="1"/>
    <col min="6404" max="6404" width="40" style="20" hidden="1"/>
    <col min="6405" max="6405" width="9.58203125" style="20" hidden="1"/>
    <col min="6406" max="6406" width="12.83203125" style="20" hidden="1"/>
    <col min="6407" max="6407" width="13" style="20" hidden="1"/>
    <col min="6408" max="6408" width="18.5" style="20" hidden="1"/>
    <col min="6409" max="6409" width="17.33203125" style="20" hidden="1"/>
    <col min="6410" max="6410" width="13" style="20" hidden="1"/>
    <col min="6411" max="6411" width="18.33203125" style="20" hidden="1"/>
    <col min="6412" max="6412" width="18" style="20" hidden="1"/>
    <col min="6413" max="6413" width="10.58203125" style="20" hidden="1"/>
    <col min="6414" max="6414" width="9" style="20" hidden="1"/>
    <col min="6415" max="6415" width="9.83203125" style="20" hidden="1"/>
    <col min="6416" max="6416" width="10.25" style="20" hidden="1"/>
    <col min="6417" max="6418" width="13.25" style="20" hidden="1"/>
    <col min="6419" max="6419" width="11.75" style="20" hidden="1"/>
    <col min="6420" max="6420" width="15.33203125" style="20" hidden="1"/>
    <col min="6421" max="6421" width="11.08203125" style="20" hidden="1"/>
    <col min="6422" max="6422" width="0" style="20" hidden="1"/>
    <col min="6423" max="6423" width="10.5" style="20" hidden="1"/>
    <col min="6424" max="6424" width="10" style="20" hidden="1"/>
    <col min="6425" max="6425" width="16.33203125" style="20" hidden="1"/>
    <col min="6426" max="6426" width="9.75" style="20" hidden="1"/>
    <col min="6427" max="6427" width="12" style="20" hidden="1"/>
    <col min="6428" max="6428" width="0" style="20" hidden="1"/>
    <col min="6429" max="6429" width="10.75" style="20" hidden="1"/>
    <col min="6430" max="6430" width="10.25" style="20" hidden="1"/>
    <col min="6431" max="6431" width="2.58203125" style="20" hidden="1"/>
    <col min="6432" max="6432" width="12" style="20" hidden="1"/>
    <col min="6433" max="6657" width="9" style="20" hidden="1"/>
    <col min="6658" max="6658" width="0" style="20" hidden="1"/>
    <col min="6659" max="6659" width="4.5" style="20" hidden="1"/>
    <col min="6660" max="6660" width="40" style="20" hidden="1"/>
    <col min="6661" max="6661" width="9.58203125" style="20" hidden="1"/>
    <col min="6662" max="6662" width="12.83203125" style="20" hidden="1"/>
    <col min="6663" max="6663" width="13" style="20" hidden="1"/>
    <col min="6664" max="6664" width="18.5" style="20" hidden="1"/>
    <col min="6665" max="6665" width="17.33203125" style="20" hidden="1"/>
    <col min="6666" max="6666" width="13" style="20" hidden="1"/>
    <col min="6667" max="6667" width="18.33203125" style="20" hidden="1"/>
    <col min="6668" max="6668" width="18" style="20" hidden="1"/>
    <col min="6669" max="6669" width="10.58203125" style="20" hidden="1"/>
    <col min="6670" max="6670" width="9" style="20" hidden="1"/>
    <col min="6671" max="6671" width="9.83203125" style="20" hidden="1"/>
    <col min="6672" max="6672" width="10.25" style="20" hidden="1"/>
    <col min="6673" max="6674" width="13.25" style="20" hidden="1"/>
    <col min="6675" max="6675" width="11.75" style="20" hidden="1"/>
    <col min="6676" max="6676" width="15.33203125" style="20" hidden="1"/>
    <col min="6677" max="6677" width="11.08203125" style="20" hidden="1"/>
    <col min="6678" max="6678" width="0" style="20" hidden="1"/>
    <col min="6679" max="6679" width="10.5" style="20" hidden="1"/>
    <col min="6680" max="6680" width="10" style="20" hidden="1"/>
    <col min="6681" max="6681" width="16.33203125" style="20" hidden="1"/>
    <col min="6682" max="6682" width="9.75" style="20" hidden="1"/>
    <col min="6683" max="6683" width="12" style="20" hidden="1"/>
    <col min="6684" max="6684" width="0" style="20" hidden="1"/>
    <col min="6685" max="6685" width="10.75" style="20" hidden="1"/>
    <col min="6686" max="6686" width="10.25" style="20" hidden="1"/>
    <col min="6687" max="6687" width="2.58203125" style="20" hidden="1"/>
    <col min="6688" max="6688" width="12" style="20" hidden="1"/>
    <col min="6689" max="6913" width="9" style="20" hidden="1"/>
    <col min="6914" max="6914" width="0" style="20" hidden="1"/>
    <col min="6915" max="6915" width="4.5" style="20" hidden="1"/>
    <col min="6916" max="6916" width="40" style="20" hidden="1"/>
    <col min="6917" max="6917" width="9.58203125" style="20" hidden="1"/>
    <col min="6918" max="6918" width="12.83203125" style="20" hidden="1"/>
    <col min="6919" max="6919" width="13" style="20" hidden="1"/>
    <col min="6920" max="6920" width="18.5" style="20" hidden="1"/>
    <col min="6921" max="6921" width="17.33203125" style="20" hidden="1"/>
    <col min="6922" max="6922" width="13" style="20" hidden="1"/>
    <col min="6923" max="6923" width="18.33203125" style="20" hidden="1"/>
    <col min="6924" max="6924" width="18" style="20" hidden="1"/>
    <col min="6925" max="6925" width="10.58203125" style="20" hidden="1"/>
    <col min="6926" max="6926" width="9" style="20" hidden="1"/>
    <col min="6927" max="6927" width="9.83203125" style="20" hidden="1"/>
    <col min="6928" max="6928" width="10.25" style="20" hidden="1"/>
    <col min="6929" max="6930" width="13.25" style="20" hidden="1"/>
    <col min="6931" max="6931" width="11.75" style="20" hidden="1"/>
    <col min="6932" max="6932" width="15.33203125" style="20" hidden="1"/>
    <col min="6933" max="6933" width="11.08203125" style="20" hidden="1"/>
    <col min="6934" max="6934" width="0" style="20" hidden="1"/>
    <col min="6935" max="6935" width="10.5" style="20" hidden="1"/>
    <col min="6936" max="6936" width="10" style="20" hidden="1"/>
    <col min="6937" max="6937" width="16.33203125" style="20" hidden="1"/>
    <col min="6938" max="6938" width="9.75" style="20" hidden="1"/>
    <col min="6939" max="6939" width="12" style="20" hidden="1"/>
    <col min="6940" max="6940" width="0" style="20" hidden="1"/>
    <col min="6941" max="6941" width="10.75" style="20" hidden="1"/>
    <col min="6942" max="6942" width="10.25" style="20" hidden="1"/>
    <col min="6943" max="6943" width="2.58203125" style="20" hidden="1"/>
    <col min="6944" max="6944" width="12" style="20" hidden="1"/>
    <col min="6945" max="7169" width="9" style="20" hidden="1"/>
    <col min="7170" max="7170" width="0" style="20" hidden="1"/>
    <col min="7171" max="7171" width="4.5" style="20" hidden="1"/>
    <col min="7172" max="7172" width="40" style="20" hidden="1"/>
    <col min="7173" max="7173" width="9.58203125" style="20" hidden="1"/>
    <col min="7174" max="7174" width="12.83203125" style="20" hidden="1"/>
    <col min="7175" max="7175" width="13" style="20" hidden="1"/>
    <col min="7176" max="7176" width="18.5" style="20" hidden="1"/>
    <col min="7177" max="7177" width="17.33203125" style="20" hidden="1"/>
    <col min="7178" max="7178" width="13" style="20" hidden="1"/>
    <col min="7179" max="7179" width="18.33203125" style="20" hidden="1"/>
    <col min="7180" max="7180" width="18" style="20" hidden="1"/>
    <col min="7181" max="7181" width="10.58203125" style="20" hidden="1"/>
    <col min="7182" max="7182" width="9" style="20" hidden="1"/>
    <col min="7183" max="7183" width="9.83203125" style="20" hidden="1"/>
    <col min="7184" max="7184" width="10.25" style="20" hidden="1"/>
    <col min="7185" max="7186" width="13.25" style="20" hidden="1"/>
    <col min="7187" max="7187" width="11.75" style="20" hidden="1"/>
    <col min="7188" max="7188" width="15.33203125" style="20" hidden="1"/>
    <col min="7189" max="7189" width="11.08203125" style="20" hidden="1"/>
    <col min="7190" max="7190" width="0" style="20" hidden="1"/>
    <col min="7191" max="7191" width="10.5" style="20" hidden="1"/>
    <col min="7192" max="7192" width="10" style="20" hidden="1"/>
    <col min="7193" max="7193" width="16.33203125" style="20" hidden="1"/>
    <col min="7194" max="7194" width="9.75" style="20" hidden="1"/>
    <col min="7195" max="7195" width="12" style="20" hidden="1"/>
    <col min="7196" max="7196" width="0" style="20" hidden="1"/>
    <col min="7197" max="7197" width="10.75" style="20" hidden="1"/>
    <col min="7198" max="7198" width="10.25" style="20" hidden="1"/>
    <col min="7199" max="7199" width="2.58203125" style="20" hidden="1"/>
    <col min="7200" max="7200" width="12" style="20" hidden="1"/>
    <col min="7201" max="7425" width="9" style="20" hidden="1"/>
    <col min="7426" max="7426" width="0" style="20" hidden="1"/>
    <col min="7427" max="7427" width="4.5" style="20" hidden="1"/>
    <col min="7428" max="7428" width="40" style="20" hidden="1"/>
    <col min="7429" max="7429" width="9.58203125" style="20" hidden="1"/>
    <col min="7430" max="7430" width="12.83203125" style="20" hidden="1"/>
    <col min="7431" max="7431" width="13" style="20" hidden="1"/>
    <col min="7432" max="7432" width="18.5" style="20" hidden="1"/>
    <col min="7433" max="7433" width="17.33203125" style="20" hidden="1"/>
    <col min="7434" max="7434" width="13" style="20" hidden="1"/>
    <col min="7435" max="7435" width="18.33203125" style="20" hidden="1"/>
    <col min="7436" max="7436" width="18" style="20" hidden="1"/>
    <col min="7437" max="7437" width="10.58203125" style="20" hidden="1"/>
    <col min="7438" max="7438" width="9" style="20" hidden="1"/>
    <col min="7439" max="7439" width="9.83203125" style="20" hidden="1"/>
    <col min="7440" max="7440" width="10.25" style="20" hidden="1"/>
    <col min="7441" max="7442" width="13.25" style="20" hidden="1"/>
    <col min="7443" max="7443" width="11.75" style="20" hidden="1"/>
    <col min="7444" max="7444" width="15.33203125" style="20" hidden="1"/>
    <col min="7445" max="7445" width="11.08203125" style="20" hidden="1"/>
    <col min="7446" max="7446" width="0" style="20" hidden="1"/>
    <col min="7447" max="7447" width="10.5" style="20" hidden="1"/>
    <col min="7448" max="7448" width="10" style="20" hidden="1"/>
    <col min="7449" max="7449" width="16.33203125" style="20" hidden="1"/>
    <col min="7450" max="7450" width="9.75" style="20" hidden="1"/>
    <col min="7451" max="7451" width="12" style="20" hidden="1"/>
    <col min="7452" max="7452" width="0" style="20" hidden="1"/>
    <col min="7453" max="7453" width="10.75" style="20" hidden="1"/>
    <col min="7454" max="7454" width="10.25" style="20" hidden="1"/>
    <col min="7455" max="7455" width="2.58203125" style="20" hidden="1"/>
    <col min="7456" max="7456" width="12" style="20" hidden="1"/>
    <col min="7457" max="7681" width="9" style="20" hidden="1"/>
    <col min="7682" max="7682" width="0" style="20" hidden="1"/>
    <col min="7683" max="7683" width="4.5" style="20" hidden="1"/>
    <col min="7684" max="7684" width="40" style="20" hidden="1"/>
    <col min="7685" max="7685" width="9.58203125" style="20" hidden="1"/>
    <col min="7686" max="7686" width="12.83203125" style="20" hidden="1"/>
    <col min="7687" max="7687" width="13" style="20" hidden="1"/>
    <col min="7688" max="7688" width="18.5" style="20" hidden="1"/>
    <col min="7689" max="7689" width="17.33203125" style="20" hidden="1"/>
    <col min="7690" max="7690" width="13" style="20" hidden="1"/>
    <col min="7691" max="7691" width="18.33203125" style="20" hidden="1"/>
    <col min="7692" max="7692" width="18" style="20" hidden="1"/>
    <col min="7693" max="7693" width="10.58203125" style="20" hidden="1"/>
    <col min="7694" max="7694" width="9" style="20" hidden="1"/>
    <col min="7695" max="7695" width="9.83203125" style="20" hidden="1"/>
    <col min="7696" max="7696" width="10.25" style="20" hidden="1"/>
    <col min="7697" max="7698" width="13.25" style="20" hidden="1"/>
    <col min="7699" max="7699" width="11.75" style="20" hidden="1"/>
    <col min="7700" max="7700" width="15.33203125" style="20" hidden="1"/>
    <col min="7701" max="7701" width="11.08203125" style="20" hidden="1"/>
    <col min="7702" max="7702" width="0" style="20" hidden="1"/>
    <col min="7703" max="7703" width="10.5" style="20" hidden="1"/>
    <col min="7704" max="7704" width="10" style="20" hidden="1"/>
    <col min="7705" max="7705" width="16.33203125" style="20" hidden="1"/>
    <col min="7706" max="7706" width="9.75" style="20" hidden="1"/>
    <col min="7707" max="7707" width="12" style="20" hidden="1"/>
    <col min="7708" max="7708" width="0" style="20" hidden="1"/>
    <col min="7709" max="7709" width="10.75" style="20" hidden="1"/>
    <col min="7710" max="7710" width="10.25" style="20" hidden="1"/>
    <col min="7711" max="7711" width="2.58203125" style="20" hidden="1"/>
    <col min="7712" max="7712" width="12" style="20" hidden="1"/>
    <col min="7713" max="7937" width="9" style="20" hidden="1"/>
    <col min="7938" max="7938" width="0" style="20" hidden="1"/>
    <col min="7939" max="7939" width="4.5" style="20" hidden="1"/>
    <col min="7940" max="7940" width="40" style="20" hidden="1"/>
    <col min="7941" max="7941" width="9.58203125" style="20" hidden="1"/>
    <col min="7942" max="7942" width="12.83203125" style="20" hidden="1"/>
    <col min="7943" max="7943" width="13" style="20" hidden="1"/>
    <col min="7944" max="7944" width="18.5" style="20" hidden="1"/>
    <col min="7945" max="7945" width="17.33203125" style="20" hidden="1"/>
    <col min="7946" max="7946" width="13" style="20" hidden="1"/>
    <col min="7947" max="7947" width="18.33203125" style="20" hidden="1"/>
    <col min="7948" max="7948" width="18" style="20" hidden="1"/>
    <col min="7949" max="7949" width="10.58203125" style="20" hidden="1"/>
    <col min="7950" max="7950" width="9" style="20" hidden="1"/>
    <col min="7951" max="7951" width="9.83203125" style="20" hidden="1"/>
    <col min="7952" max="7952" width="10.25" style="20" hidden="1"/>
    <col min="7953" max="7954" width="13.25" style="20" hidden="1"/>
    <col min="7955" max="7955" width="11.75" style="20" hidden="1"/>
    <col min="7956" max="7956" width="15.33203125" style="20" hidden="1"/>
    <col min="7957" max="7957" width="11.08203125" style="20" hidden="1"/>
    <col min="7958" max="7958" width="0" style="20" hidden="1"/>
    <col min="7959" max="7959" width="10.5" style="20" hidden="1"/>
    <col min="7960" max="7960" width="10" style="20" hidden="1"/>
    <col min="7961" max="7961" width="16.33203125" style="20" hidden="1"/>
    <col min="7962" max="7962" width="9.75" style="20" hidden="1"/>
    <col min="7963" max="7963" width="12" style="20" hidden="1"/>
    <col min="7964" max="7964" width="0" style="20" hidden="1"/>
    <col min="7965" max="7965" width="10.75" style="20" hidden="1"/>
    <col min="7966" max="7966" width="10.25" style="20" hidden="1"/>
    <col min="7967" max="7967" width="2.58203125" style="20" hidden="1"/>
    <col min="7968" max="7968" width="12" style="20" hidden="1"/>
    <col min="7969" max="8193" width="9" style="20" hidden="1"/>
    <col min="8194" max="8194" width="0" style="20" hidden="1"/>
    <col min="8195" max="8195" width="4.5" style="20" hidden="1"/>
    <col min="8196" max="8196" width="40" style="20" hidden="1"/>
    <col min="8197" max="8197" width="9.58203125" style="20" hidden="1"/>
    <col min="8198" max="8198" width="12.83203125" style="20" hidden="1"/>
    <col min="8199" max="8199" width="13" style="20" hidden="1"/>
    <col min="8200" max="8200" width="18.5" style="20" hidden="1"/>
    <col min="8201" max="8201" width="17.33203125" style="20" hidden="1"/>
    <col min="8202" max="8202" width="13" style="20" hidden="1"/>
    <col min="8203" max="8203" width="18.33203125" style="20" hidden="1"/>
    <col min="8204" max="8204" width="18" style="20" hidden="1"/>
    <col min="8205" max="8205" width="10.58203125" style="20" hidden="1"/>
    <col min="8206" max="8206" width="9" style="20" hidden="1"/>
    <col min="8207" max="8207" width="9.83203125" style="20" hidden="1"/>
    <col min="8208" max="8208" width="10.25" style="20" hidden="1"/>
    <col min="8209" max="8210" width="13.25" style="20" hidden="1"/>
    <col min="8211" max="8211" width="11.75" style="20" hidden="1"/>
    <col min="8212" max="8212" width="15.33203125" style="20" hidden="1"/>
    <col min="8213" max="8213" width="11.08203125" style="20" hidden="1"/>
    <col min="8214" max="8214" width="0" style="20" hidden="1"/>
    <col min="8215" max="8215" width="10.5" style="20" hidden="1"/>
    <col min="8216" max="8216" width="10" style="20" hidden="1"/>
    <col min="8217" max="8217" width="16.33203125" style="20" hidden="1"/>
    <col min="8218" max="8218" width="9.75" style="20" hidden="1"/>
    <col min="8219" max="8219" width="12" style="20" hidden="1"/>
    <col min="8220" max="8220" width="0" style="20" hidden="1"/>
    <col min="8221" max="8221" width="10.75" style="20" hidden="1"/>
    <col min="8222" max="8222" width="10.25" style="20" hidden="1"/>
    <col min="8223" max="8223" width="2.58203125" style="20" hidden="1"/>
    <col min="8224" max="8224" width="12" style="20" hidden="1"/>
    <col min="8225" max="8449" width="9" style="20" hidden="1"/>
    <col min="8450" max="8450" width="0" style="20" hidden="1"/>
    <col min="8451" max="8451" width="4.5" style="20" hidden="1"/>
    <col min="8452" max="8452" width="40" style="20" hidden="1"/>
    <col min="8453" max="8453" width="9.58203125" style="20" hidden="1"/>
    <col min="8454" max="8454" width="12.83203125" style="20" hidden="1"/>
    <col min="8455" max="8455" width="13" style="20" hidden="1"/>
    <col min="8456" max="8456" width="18.5" style="20" hidden="1"/>
    <col min="8457" max="8457" width="17.33203125" style="20" hidden="1"/>
    <col min="8458" max="8458" width="13" style="20" hidden="1"/>
    <col min="8459" max="8459" width="18.33203125" style="20" hidden="1"/>
    <col min="8460" max="8460" width="18" style="20" hidden="1"/>
    <col min="8461" max="8461" width="10.58203125" style="20" hidden="1"/>
    <col min="8462" max="8462" width="9" style="20" hidden="1"/>
    <col min="8463" max="8463" width="9.83203125" style="20" hidden="1"/>
    <col min="8464" max="8464" width="10.25" style="20" hidden="1"/>
    <col min="8465" max="8466" width="13.25" style="20" hidden="1"/>
    <col min="8467" max="8467" width="11.75" style="20" hidden="1"/>
    <col min="8468" max="8468" width="15.33203125" style="20" hidden="1"/>
    <col min="8469" max="8469" width="11.08203125" style="20" hidden="1"/>
    <col min="8470" max="8470" width="0" style="20" hidden="1"/>
    <col min="8471" max="8471" width="10.5" style="20" hidden="1"/>
    <col min="8472" max="8472" width="10" style="20" hidden="1"/>
    <col min="8473" max="8473" width="16.33203125" style="20" hidden="1"/>
    <col min="8474" max="8474" width="9.75" style="20" hidden="1"/>
    <col min="8475" max="8475" width="12" style="20" hidden="1"/>
    <col min="8476" max="8476" width="0" style="20" hidden="1"/>
    <col min="8477" max="8477" width="10.75" style="20" hidden="1"/>
    <col min="8478" max="8478" width="10.25" style="20" hidden="1"/>
    <col min="8479" max="8479" width="2.58203125" style="20" hidden="1"/>
    <col min="8480" max="8480" width="12" style="20" hidden="1"/>
    <col min="8481" max="8705" width="9" style="20" hidden="1"/>
    <col min="8706" max="8706" width="0" style="20" hidden="1"/>
    <col min="8707" max="8707" width="4.5" style="20" hidden="1"/>
    <col min="8708" max="8708" width="40" style="20" hidden="1"/>
    <col min="8709" max="8709" width="9.58203125" style="20" hidden="1"/>
    <col min="8710" max="8710" width="12.83203125" style="20" hidden="1"/>
    <col min="8711" max="8711" width="13" style="20" hidden="1"/>
    <col min="8712" max="8712" width="18.5" style="20" hidden="1"/>
    <col min="8713" max="8713" width="17.33203125" style="20" hidden="1"/>
    <col min="8714" max="8714" width="13" style="20" hidden="1"/>
    <col min="8715" max="8715" width="18.33203125" style="20" hidden="1"/>
    <col min="8716" max="8716" width="18" style="20" hidden="1"/>
    <col min="8717" max="8717" width="10.58203125" style="20" hidden="1"/>
    <col min="8718" max="8718" width="9" style="20" hidden="1"/>
    <col min="8719" max="8719" width="9.83203125" style="20" hidden="1"/>
    <col min="8720" max="8720" width="10.25" style="20" hidden="1"/>
    <col min="8721" max="8722" width="13.25" style="20" hidden="1"/>
    <col min="8723" max="8723" width="11.75" style="20" hidden="1"/>
    <col min="8724" max="8724" width="15.33203125" style="20" hidden="1"/>
    <col min="8725" max="8725" width="11.08203125" style="20" hidden="1"/>
    <col min="8726" max="8726" width="0" style="20" hidden="1"/>
    <col min="8727" max="8727" width="10.5" style="20" hidden="1"/>
    <col min="8728" max="8728" width="10" style="20" hidden="1"/>
    <col min="8729" max="8729" width="16.33203125" style="20" hidden="1"/>
    <col min="8730" max="8730" width="9.75" style="20" hidden="1"/>
    <col min="8731" max="8731" width="12" style="20" hidden="1"/>
    <col min="8732" max="8732" width="0" style="20" hidden="1"/>
    <col min="8733" max="8733" width="10.75" style="20" hidden="1"/>
    <col min="8734" max="8734" width="10.25" style="20" hidden="1"/>
    <col min="8735" max="8735" width="2.58203125" style="20" hidden="1"/>
    <col min="8736" max="8736" width="12" style="20" hidden="1"/>
    <col min="8737" max="8961" width="9" style="20" hidden="1"/>
    <col min="8962" max="8962" width="0" style="20" hidden="1"/>
    <col min="8963" max="8963" width="4.5" style="20" hidden="1"/>
    <col min="8964" max="8964" width="40" style="20" hidden="1"/>
    <col min="8965" max="8965" width="9.58203125" style="20" hidden="1"/>
    <col min="8966" max="8966" width="12.83203125" style="20" hidden="1"/>
    <col min="8967" max="8967" width="13" style="20" hidden="1"/>
    <col min="8968" max="8968" width="18.5" style="20" hidden="1"/>
    <col min="8969" max="8969" width="17.33203125" style="20" hidden="1"/>
    <col min="8970" max="8970" width="13" style="20" hidden="1"/>
    <col min="8971" max="8971" width="18.33203125" style="20" hidden="1"/>
    <col min="8972" max="8972" width="18" style="20" hidden="1"/>
    <col min="8973" max="8973" width="10.58203125" style="20" hidden="1"/>
    <col min="8974" max="8974" width="9" style="20" hidden="1"/>
    <col min="8975" max="8975" width="9.83203125" style="20" hidden="1"/>
    <col min="8976" max="8976" width="10.25" style="20" hidden="1"/>
    <col min="8977" max="8978" width="13.25" style="20" hidden="1"/>
    <col min="8979" max="8979" width="11.75" style="20" hidden="1"/>
    <col min="8980" max="8980" width="15.33203125" style="20" hidden="1"/>
    <col min="8981" max="8981" width="11.08203125" style="20" hidden="1"/>
    <col min="8982" max="8982" width="0" style="20" hidden="1"/>
    <col min="8983" max="8983" width="10.5" style="20" hidden="1"/>
    <col min="8984" max="8984" width="10" style="20" hidden="1"/>
    <col min="8985" max="8985" width="16.33203125" style="20" hidden="1"/>
    <col min="8986" max="8986" width="9.75" style="20" hidden="1"/>
    <col min="8987" max="8987" width="12" style="20" hidden="1"/>
    <col min="8988" max="8988" width="0" style="20" hidden="1"/>
    <col min="8989" max="8989" width="10.75" style="20" hidden="1"/>
    <col min="8990" max="8990" width="10.25" style="20" hidden="1"/>
    <col min="8991" max="8991" width="2.58203125" style="20" hidden="1"/>
    <col min="8992" max="8992" width="12" style="20" hidden="1"/>
    <col min="8993" max="9217" width="9" style="20" hidden="1"/>
    <col min="9218" max="9218" width="0" style="20" hidden="1"/>
    <col min="9219" max="9219" width="4.5" style="20" hidden="1"/>
    <col min="9220" max="9220" width="40" style="20" hidden="1"/>
    <col min="9221" max="9221" width="9.58203125" style="20" hidden="1"/>
    <col min="9222" max="9222" width="12.83203125" style="20" hidden="1"/>
    <col min="9223" max="9223" width="13" style="20" hidden="1"/>
    <col min="9224" max="9224" width="18.5" style="20" hidden="1"/>
    <col min="9225" max="9225" width="17.33203125" style="20" hidden="1"/>
    <col min="9226" max="9226" width="13" style="20" hidden="1"/>
    <col min="9227" max="9227" width="18.33203125" style="20" hidden="1"/>
    <col min="9228" max="9228" width="18" style="20" hidden="1"/>
    <col min="9229" max="9229" width="10.58203125" style="20" hidden="1"/>
    <col min="9230" max="9230" width="9" style="20" hidden="1"/>
    <col min="9231" max="9231" width="9.83203125" style="20" hidden="1"/>
    <col min="9232" max="9232" width="10.25" style="20" hidden="1"/>
    <col min="9233" max="9234" width="13.25" style="20" hidden="1"/>
    <col min="9235" max="9235" width="11.75" style="20" hidden="1"/>
    <col min="9236" max="9236" width="15.33203125" style="20" hidden="1"/>
    <col min="9237" max="9237" width="11.08203125" style="20" hidden="1"/>
    <col min="9238" max="9238" width="0" style="20" hidden="1"/>
    <col min="9239" max="9239" width="10.5" style="20" hidden="1"/>
    <col min="9240" max="9240" width="10" style="20" hidden="1"/>
    <col min="9241" max="9241" width="16.33203125" style="20" hidden="1"/>
    <col min="9242" max="9242" width="9.75" style="20" hidden="1"/>
    <col min="9243" max="9243" width="12" style="20" hidden="1"/>
    <col min="9244" max="9244" width="0" style="20" hidden="1"/>
    <col min="9245" max="9245" width="10.75" style="20" hidden="1"/>
    <col min="9246" max="9246" width="10.25" style="20" hidden="1"/>
    <col min="9247" max="9247" width="2.58203125" style="20" hidden="1"/>
    <col min="9248" max="9248" width="12" style="20" hidden="1"/>
    <col min="9249" max="9473" width="9" style="20" hidden="1"/>
    <col min="9474" max="9474" width="0" style="20" hidden="1"/>
    <col min="9475" max="9475" width="4.5" style="20" hidden="1"/>
    <col min="9476" max="9476" width="40" style="20" hidden="1"/>
    <col min="9477" max="9477" width="9.58203125" style="20" hidden="1"/>
    <col min="9478" max="9478" width="12.83203125" style="20" hidden="1"/>
    <col min="9479" max="9479" width="13" style="20" hidden="1"/>
    <col min="9480" max="9480" width="18.5" style="20" hidden="1"/>
    <col min="9481" max="9481" width="17.33203125" style="20" hidden="1"/>
    <col min="9482" max="9482" width="13" style="20" hidden="1"/>
    <col min="9483" max="9483" width="18.33203125" style="20" hidden="1"/>
    <col min="9484" max="9484" width="18" style="20" hidden="1"/>
    <col min="9485" max="9485" width="10.58203125" style="20" hidden="1"/>
    <col min="9486" max="9486" width="9" style="20" hidden="1"/>
    <col min="9487" max="9487" width="9.83203125" style="20" hidden="1"/>
    <col min="9488" max="9488" width="10.25" style="20" hidden="1"/>
    <col min="9489" max="9490" width="13.25" style="20" hidden="1"/>
    <col min="9491" max="9491" width="11.75" style="20" hidden="1"/>
    <col min="9492" max="9492" width="15.33203125" style="20" hidden="1"/>
    <col min="9493" max="9493" width="11.08203125" style="20" hidden="1"/>
    <col min="9494" max="9494" width="0" style="20" hidden="1"/>
    <col min="9495" max="9495" width="10.5" style="20" hidden="1"/>
    <col min="9496" max="9496" width="10" style="20" hidden="1"/>
    <col min="9497" max="9497" width="16.33203125" style="20" hidden="1"/>
    <col min="9498" max="9498" width="9.75" style="20" hidden="1"/>
    <col min="9499" max="9499" width="12" style="20" hidden="1"/>
    <col min="9500" max="9500" width="0" style="20" hidden="1"/>
    <col min="9501" max="9501" width="10.75" style="20" hidden="1"/>
    <col min="9502" max="9502" width="10.25" style="20" hidden="1"/>
    <col min="9503" max="9503" width="2.58203125" style="20" hidden="1"/>
    <col min="9504" max="9504" width="12" style="20" hidden="1"/>
    <col min="9505" max="9729" width="9" style="20" hidden="1"/>
    <col min="9730" max="9730" width="0" style="20" hidden="1"/>
    <col min="9731" max="9731" width="4.5" style="20" hidden="1"/>
    <col min="9732" max="9732" width="40" style="20" hidden="1"/>
    <col min="9733" max="9733" width="9.58203125" style="20" hidden="1"/>
    <col min="9734" max="9734" width="12.83203125" style="20" hidden="1"/>
    <col min="9735" max="9735" width="13" style="20" hidden="1"/>
    <col min="9736" max="9736" width="18.5" style="20" hidden="1"/>
    <col min="9737" max="9737" width="17.33203125" style="20" hidden="1"/>
    <col min="9738" max="9738" width="13" style="20" hidden="1"/>
    <col min="9739" max="9739" width="18.33203125" style="20" hidden="1"/>
    <col min="9740" max="9740" width="18" style="20" hidden="1"/>
    <col min="9741" max="9741" width="10.58203125" style="20" hidden="1"/>
    <col min="9742" max="9742" width="9" style="20" hidden="1"/>
    <col min="9743" max="9743" width="9.83203125" style="20" hidden="1"/>
    <col min="9744" max="9744" width="10.25" style="20" hidden="1"/>
    <col min="9745" max="9746" width="13.25" style="20" hidden="1"/>
    <col min="9747" max="9747" width="11.75" style="20" hidden="1"/>
    <col min="9748" max="9748" width="15.33203125" style="20" hidden="1"/>
    <col min="9749" max="9749" width="11.08203125" style="20" hidden="1"/>
    <col min="9750" max="9750" width="0" style="20" hidden="1"/>
    <col min="9751" max="9751" width="10.5" style="20" hidden="1"/>
    <col min="9752" max="9752" width="10" style="20" hidden="1"/>
    <col min="9753" max="9753" width="16.33203125" style="20" hidden="1"/>
    <col min="9754" max="9754" width="9.75" style="20" hidden="1"/>
    <col min="9755" max="9755" width="12" style="20" hidden="1"/>
    <col min="9756" max="9756" width="0" style="20" hidden="1"/>
    <col min="9757" max="9757" width="10.75" style="20" hidden="1"/>
    <col min="9758" max="9758" width="10.25" style="20" hidden="1"/>
    <col min="9759" max="9759" width="2.58203125" style="20" hidden="1"/>
    <col min="9760" max="9760" width="12" style="20" hidden="1"/>
    <col min="9761" max="9985" width="9" style="20" hidden="1"/>
    <col min="9986" max="9986" width="0" style="20" hidden="1"/>
    <col min="9987" max="9987" width="4.5" style="20" hidden="1"/>
    <col min="9988" max="9988" width="40" style="20" hidden="1"/>
    <col min="9989" max="9989" width="9.58203125" style="20" hidden="1"/>
    <col min="9990" max="9990" width="12.83203125" style="20" hidden="1"/>
    <col min="9991" max="9991" width="13" style="20" hidden="1"/>
    <col min="9992" max="9992" width="18.5" style="20" hidden="1"/>
    <col min="9993" max="9993" width="17.33203125" style="20" hidden="1"/>
    <col min="9994" max="9994" width="13" style="20" hidden="1"/>
    <col min="9995" max="9995" width="18.33203125" style="20" hidden="1"/>
    <col min="9996" max="9996" width="18" style="20" hidden="1"/>
    <col min="9997" max="9997" width="10.58203125" style="20" hidden="1"/>
    <col min="9998" max="9998" width="9" style="20" hidden="1"/>
    <col min="9999" max="9999" width="9.83203125" style="20" hidden="1"/>
    <col min="10000" max="10000" width="10.25" style="20" hidden="1"/>
    <col min="10001" max="10002" width="13.25" style="20" hidden="1"/>
    <col min="10003" max="10003" width="11.75" style="20" hidden="1"/>
    <col min="10004" max="10004" width="15.33203125" style="20" hidden="1"/>
    <col min="10005" max="10005" width="11.08203125" style="20" hidden="1"/>
    <col min="10006" max="10006" width="0" style="20" hidden="1"/>
    <col min="10007" max="10007" width="10.5" style="20" hidden="1"/>
    <col min="10008" max="10008" width="10" style="20" hidden="1"/>
    <col min="10009" max="10009" width="16.33203125" style="20" hidden="1"/>
    <col min="10010" max="10010" width="9.75" style="20" hidden="1"/>
    <col min="10011" max="10011" width="12" style="20" hidden="1"/>
    <col min="10012" max="10012" width="0" style="20" hidden="1"/>
    <col min="10013" max="10013" width="10.75" style="20" hidden="1"/>
    <col min="10014" max="10014" width="10.25" style="20" hidden="1"/>
    <col min="10015" max="10015" width="2.58203125" style="20" hidden="1"/>
    <col min="10016" max="10016" width="12" style="20" hidden="1"/>
    <col min="10017" max="10241" width="9" style="20" hidden="1"/>
    <col min="10242" max="10242" width="0" style="20" hidden="1"/>
    <col min="10243" max="10243" width="4.5" style="20" hidden="1"/>
    <col min="10244" max="10244" width="40" style="20" hidden="1"/>
    <col min="10245" max="10245" width="9.58203125" style="20" hidden="1"/>
    <col min="10246" max="10246" width="12.83203125" style="20" hidden="1"/>
    <col min="10247" max="10247" width="13" style="20" hidden="1"/>
    <col min="10248" max="10248" width="18.5" style="20" hidden="1"/>
    <col min="10249" max="10249" width="17.33203125" style="20" hidden="1"/>
    <col min="10250" max="10250" width="13" style="20" hidden="1"/>
    <col min="10251" max="10251" width="18.33203125" style="20" hidden="1"/>
    <col min="10252" max="10252" width="18" style="20" hidden="1"/>
    <col min="10253" max="10253" width="10.58203125" style="20" hidden="1"/>
    <col min="10254" max="10254" width="9" style="20" hidden="1"/>
    <col min="10255" max="10255" width="9.83203125" style="20" hidden="1"/>
    <col min="10256" max="10256" width="10.25" style="20" hidden="1"/>
    <col min="10257" max="10258" width="13.25" style="20" hidden="1"/>
    <col min="10259" max="10259" width="11.75" style="20" hidden="1"/>
    <col min="10260" max="10260" width="15.33203125" style="20" hidden="1"/>
    <col min="10261" max="10261" width="11.08203125" style="20" hidden="1"/>
    <col min="10262" max="10262" width="0" style="20" hidden="1"/>
    <col min="10263" max="10263" width="10.5" style="20" hidden="1"/>
    <col min="10264" max="10264" width="10" style="20" hidden="1"/>
    <col min="10265" max="10265" width="16.33203125" style="20" hidden="1"/>
    <col min="10266" max="10266" width="9.75" style="20" hidden="1"/>
    <col min="10267" max="10267" width="12" style="20" hidden="1"/>
    <col min="10268" max="10268" width="0" style="20" hidden="1"/>
    <col min="10269" max="10269" width="10.75" style="20" hidden="1"/>
    <col min="10270" max="10270" width="10.25" style="20" hidden="1"/>
    <col min="10271" max="10271" width="2.58203125" style="20" hidden="1"/>
    <col min="10272" max="10272" width="12" style="20" hidden="1"/>
    <col min="10273" max="10497" width="9" style="20" hidden="1"/>
    <col min="10498" max="10498" width="0" style="20" hidden="1"/>
    <col min="10499" max="10499" width="4.5" style="20" hidden="1"/>
    <col min="10500" max="10500" width="40" style="20" hidden="1"/>
    <col min="10501" max="10501" width="9.58203125" style="20" hidden="1"/>
    <col min="10502" max="10502" width="12.83203125" style="20" hidden="1"/>
    <col min="10503" max="10503" width="13" style="20" hidden="1"/>
    <col min="10504" max="10504" width="18.5" style="20" hidden="1"/>
    <col min="10505" max="10505" width="17.33203125" style="20" hidden="1"/>
    <col min="10506" max="10506" width="13" style="20" hidden="1"/>
    <col min="10507" max="10507" width="18.33203125" style="20" hidden="1"/>
    <col min="10508" max="10508" width="18" style="20" hidden="1"/>
    <col min="10509" max="10509" width="10.58203125" style="20" hidden="1"/>
    <col min="10510" max="10510" width="9" style="20" hidden="1"/>
    <col min="10511" max="10511" width="9.83203125" style="20" hidden="1"/>
    <col min="10512" max="10512" width="10.25" style="20" hidden="1"/>
    <col min="10513" max="10514" width="13.25" style="20" hidden="1"/>
    <col min="10515" max="10515" width="11.75" style="20" hidden="1"/>
    <col min="10516" max="10516" width="15.33203125" style="20" hidden="1"/>
    <col min="10517" max="10517" width="11.08203125" style="20" hidden="1"/>
    <col min="10518" max="10518" width="0" style="20" hidden="1"/>
    <col min="10519" max="10519" width="10.5" style="20" hidden="1"/>
    <col min="10520" max="10520" width="10" style="20" hidden="1"/>
    <col min="10521" max="10521" width="16.33203125" style="20" hidden="1"/>
    <col min="10522" max="10522" width="9.75" style="20" hidden="1"/>
    <col min="10523" max="10523" width="12" style="20" hidden="1"/>
    <col min="10524" max="10524" width="0" style="20" hidden="1"/>
    <col min="10525" max="10525" width="10.75" style="20" hidden="1"/>
    <col min="10526" max="10526" width="10.25" style="20" hidden="1"/>
    <col min="10527" max="10527" width="2.58203125" style="20" hidden="1"/>
    <col min="10528" max="10528" width="12" style="20" hidden="1"/>
    <col min="10529" max="10753" width="9" style="20" hidden="1"/>
    <col min="10754" max="10754" width="0" style="20" hidden="1"/>
    <col min="10755" max="10755" width="4.5" style="20" hidden="1"/>
    <col min="10756" max="10756" width="40" style="20" hidden="1"/>
    <col min="10757" max="10757" width="9.58203125" style="20" hidden="1"/>
    <col min="10758" max="10758" width="12.83203125" style="20" hidden="1"/>
    <col min="10759" max="10759" width="13" style="20" hidden="1"/>
    <col min="10760" max="10760" width="18.5" style="20" hidden="1"/>
    <col min="10761" max="10761" width="17.33203125" style="20" hidden="1"/>
    <col min="10762" max="10762" width="13" style="20" hidden="1"/>
    <col min="10763" max="10763" width="18.33203125" style="20" hidden="1"/>
    <col min="10764" max="10764" width="18" style="20" hidden="1"/>
    <col min="10765" max="10765" width="10.58203125" style="20" hidden="1"/>
    <col min="10766" max="10766" width="9" style="20" hidden="1"/>
    <col min="10767" max="10767" width="9.83203125" style="20" hidden="1"/>
    <col min="10768" max="10768" width="10.25" style="20" hidden="1"/>
    <col min="10769" max="10770" width="13.25" style="20" hidden="1"/>
    <col min="10771" max="10771" width="11.75" style="20" hidden="1"/>
    <col min="10772" max="10772" width="15.33203125" style="20" hidden="1"/>
    <col min="10773" max="10773" width="11.08203125" style="20" hidden="1"/>
    <col min="10774" max="10774" width="0" style="20" hidden="1"/>
    <col min="10775" max="10775" width="10.5" style="20" hidden="1"/>
    <col min="10776" max="10776" width="10" style="20" hidden="1"/>
    <col min="10777" max="10777" width="16.33203125" style="20" hidden="1"/>
    <col min="10778" max="10778" width="9.75" style="20" hidden="1"/>
    <col min="10779" max="10779" width="12" style="20" hidden="1"/>
    <col min="10780" max="10780" width="0" style="20" hidden="1"/>
    <col min="10781" max="10781" width="10.75" style="20" hidden="1"/>
    <col min="10782" max="10782" width="10.25" style="20" hidden="1"/>
    <col min="10783" max="10783" width="2.58203125" style="20" hidden="1"/>
    <col min="10784" max="10784" width="12" style="20" hidden="1"/>
    <col min="10785" max="11009" width="9" style="20" hidden="1"/>
    <col min="11010" max="11010" width="0" style="20" hidden="1"/>
    <col min="11011" max="11011" width="4.5" style="20" hidden="1"/>
    <col min="11012" max="11012" width="40" style="20" hidden="1"/>
    <col min="11013" max="11013" width="9.58203125" style="20" hidden="1"/>
    <col min="11014" max="11014" width="12.83203125" style="20" hidden="1"/>
    <col min="11015" max="11015" width="13" style="20" hidden="1"/>
    <col min="11016" max="11016" width="18.5" style="20" hidden="1"/>
    <col min="11017" max="11017" width="17.33203125" style="20" hidden="1"/>
    <col min="11018" max="11018" width="13" style="20" hidden="1"/>
    <col min="11019" max="11019" width="18.33203125" style="20" hidden="1"/>
    <col min="11020" max="11020" width="18" style="20" hidden="1"/>
    <col min="11021" max="11021" width="10.58203125" style="20" hidden="1"/>
    <col min="11022" max="11022" width="9" style="20" hidden="1"/>
    <col min="11023" max="11023" width="9.83203125" style="20" hidden="1"/>
    <col min="11024" max="11024" width="10.25" style="20" hidden="1"/>
    <col min="11025" max="11026" width="13.25" style="20" hidden="1"/>
    <col min="11027" max="11027" width="11.75" style="20" hidden="1"/>
    <col min="11028" max="11028" width="15.33203125" style="20" hidden="1"/>
    <col min="11029" max="11029" width="11.08203125" style="20" hidden="1"/>
    <col min="11030" max="11030" width="0" style="20" hidden="1"/>
    <col min="11031" max="11031" width="10.5" style="20" hidden="1"/>
    <col min="11032" max="11032" width="10" style="20" hidden="1"/>
    <col min="11033" max="11033" width="16.33203125" style="20" hidden="1"/>
    <col min="11034" max="11034" width="9.75" style="20" hidden="1"/>
    <col min="11035" max="11035" width="12" style="20" hidden="1"/>
    <col min="11036" max="11036" width="0" style="20" hidden="1"/>
    <col min="11037" max="11037" width="10.75" style="20" hidden="1"/>
    <col min="11038" max="11038" width="10.25" style="20" hidden="1"/>
    <col min="11039" max="11039" width="2.58203125" style="20" hidden="1"/>
    <col min="11040" max="11040" width="12" style="20" hidden="1"/>
    <col min="11041" max="11265" width="9" style="20" hidden="1"/>
    <col min="11266" max="11266" width="0" style="20" hidden="1"/>
    <col min="11267" max="11267" width="4.5" style="20" hidden="1"/>
    <col min="11268" max="11268" width="40" style="20" hidden="1"/>
    <col min="11269" max="11269" width="9.58203125" style="20" hidden="1"/>
    <col min="11270" max="11270" width="12.83203125" style="20" hidden="1"/>
    <col min="11271" max="11271" width="13" style="20" hidden="1"/>
    <col min="11272" max="11272" width="18.5" style="20" hidden="1"/>
    <col min="11273" max="11273" width="17.33203125" style="20" hidden="1"/>
    <col min="11274" max="11274" width="13" style="20" hidden="1"/>
    <col min="11275" max="11275" width="18.33203125" style="20" hidden="1"/>
    <col min="11276" max="11276" width="18" style="20" hidden="1"/>
    <col min="11277" max="11277" width="10.58203125" style="20" hidden="1"/>
    <col min="11278" max="11278" width="9" style="20" hidden="1"/>
    <col min="11279" max="11279" width="9.83203125" style="20" hidden="1"/>
    <col min="11280" max="11280" width="10.25" style="20" hidden="1"/>
    <col min="11281" max="11282" width="13.25" style="20" hidden="1"/>
    <col min="11283" max="11283" width="11.75" style="20" hidden="1"/>
    <col min="11284" max="11284" width="15.33203125" style="20" hidden="1"/>
    <col min="11285" max="11285" width="11.08203125" style="20" hidden="1"/>
    <col min="11286" max="11286" width="0" style="20" hidden="1"/>
    <col min="11287" max="11287" width="10.5" style="20" hidden="1"/>
    <col min="11288" max="11288" width="10" style="20" hidden="1"/>
    <col min="11289" max="11289" width="16.33203125" style="20" hidden="1"/>
    <col min="11290" max="11290" width="9.75" style="20" hidden="1"/>
    <col min="11291" max="11291" width="12" style="20" hidden="1"/>
    <col min="11292" max="11292" width="0" style="20" hidden="1"/>
    <col min="11293" max="11293" width="10.75" style="20" hidden="1"/>
    <col min="11294" max="11294" width="10.25" style="20" hidden="1"/>
    <col min="11295" max="11295" width="2.58203125" style="20" hidden="1"/>
    <col min="11296" max="11296" width="12" style="20" hidden="1"/>
    <col min="11297" max="11521" width="9" style="20" hidden="1"/>
    <col min="11522" max="11522" width="0" style="20" hidden="1"/>
    <col min="11523" max="11523" width="4.5" style="20" hidden="1"/>
    <col min="11524" max="11524" width="40" style="20" hidden="1"/>
    <col min="11525" max="11525" width="9.58203125" style="20" hidden="1"/>
    <col min="11526" max="11526" width="12.83203125" style="20" hidden="1"/>
    <col min="11527" max="11527" width="13" style="20" hidden="1"/>
    <col min="11528" max="11528" width="18.5" style="20" hidden="1"/>
    <col min="11529" max="11529" width="17.33203125" style="20" hidden="1"/>
    <col min="11530" max="11530" width="13" style="20" hidden="1"/>
    <col min="11531" max="11531" width="18.33203125" style="20" hidden="1"/>
    <col min="11532" max="11532" width="18" style="20" hidden="1"/>
    <col min="11533" max="11533" width="10.58203125" style="20" hidden="1"/>
    <col min="11534" max="11534" width="9" style="20" hidden="1"/>
    <col min="11535" max="11535" width="9.83203125" style="20" hidden="1"/>
    <col min="11536" max="11536" width="10.25" style="20" hidden="1"/>
    <col min="11537" max="11538" width="13.25" style="20" hidden="1"/>
    <col min="11539" max="11539" width="11.75" style="20" hidden="1"/>
    <col min="11540" max="11540" width="15.33203125" style="20" hidden="1"/>
    <col min="11541" max="11541" width="11.08203125" style="20" hidden="1"/>
    <col min="11542" max="11542" width="0" style="20" hidden="1"/>
    <col min="11543" max="11543" width="10.5" style="20" hidden="1"/>
    <col min="11544" max="11544" width="10" style="20" hidden="1"/>
    <col min="11545" max="11545" width="16.33203125" style="20" hidden="1"/>
    <col min="11546" max="11546" width="9.75" style="20" hidden="1"/>
    <col min="11547" max="11547" width="12" style="20" hidden="1"/>
    <col min="11548" max="11548" width="0" style="20" hidden="1"/>
    <col min="11549" max="11549" width="10.75" style="20" hidden="1"/>
    <col min="11550" max="11550" width="10.25" style="20" hidden="1"/>
    <col min="11551" max="11551" width="2.58203125" style="20" hidden="1"/>
    <col min="11552" max="11552" width="12" style="20" hidden="1"/>
    <col min="11553" max="11777" width="9" style="20" hidden="1"/>
    <col min="11778" max="11778" width="0" style="20" hidden="1"/>
    <col min="11779" max="11779" width="4.5" style="20" hidden="1"/>
    <col min="11780" max="11780" width="40" style="20" hidden="1"/>
    <col min="11781" max="11781" width="9.58203125" style="20" hidden="1"/>
    <col min="11782" max="11782" width="12.83203125" style="20" hidden="1"/>
    <col min="11783" max="11783" width="13" style="20" hidden="1"/>
    <col min="11784" max="11784" width="18.5" style="20" hidden="1"/>
    <col min="11785" max="11785" width="17.33203125" style="20" hidden="1"/>
    <col min="11786" max="11786" width="13" style="20" hidden="1"/>
    <col min="11787" max="11787" width="18.33203125" style="20" hidden="1"/>
    <col min="11788" max="11788" width="18" style="20" hidden="1"/>
    <col min="11789" max="11789" width="10.58203125" style="20" hidden="1"/>
    <col min="11790" max="11790" width="9" style="20" hidden="1"/>
    <col min="11791" max="11791" width="9.83203125" style="20" hidden="1"/>
    <col min="11792" max="11792" width="10.25" style="20" hidden="1"/>
    <col min="11793" max="11794" width="13.25" style="20" hidden="1"/>
    <col min="11795" max="11795" width="11.75" style="20" hidden="1"/>
    <col min="11796" max="11796" width="15.33203125" style="20" hidden="1"/>
    <col min="11797" max="11797" width="11.08203125" style="20" hidden="1"/>
    <col min="11798" max="11798" width="0" style="20" hidden="1"/>
    <col min="11799" max="11799" width="10.5" style="20" hidden="1"/>
    <col min="11800" max="11800" width="10" style="20" hidden="1"/>
    <col min="11801" max="11801" width="16.33203125" style="20" hidden="1"/>
    <col min="11802" max="11802" width="9.75" style="20" hidden="1"/>
    <col min="11803" max="11803" width="12" style="20" hidden="1"/>
    <col min="11804" max="11804" width="0" style="20" hidden="1"/>
    <col min="11805" max="11805" width="10.75" style="20" hidden="1"/>
    <col min="11806" max="11806" width="10.25" style="20" hidden="1"/>
    <col min="11807" max="11807" width="2.58203125" style="20" hidden="1"/>
    <col min="11808" max="11808" width="12" style="20" hidden="1"/>
    <col min="11809" max="12033" width="9" style="20" hidden="1"/>
    <col min="12034" max="12034" width="0" style="20" hidden="1"/>
    <col min="12035" max="12035" width="4.5" style="20" hidden="1"/>
    <col min="12036" max="12036" width="40" style="20" hidden="1"/>
    <col min="12037" max="12037" width="9.58203125" style="20" hidden="1"/>
    <col min="12038" max="12038" width="12.83203125" style="20" hidden="1"/>
    <col min="12039" max="12039" width="13" style="20" hidden="1"/>
    <col min="12040" max="12040" width="18.5" style="20" hidden="1"/>
    <col min="12041" max="12041" width="17.33203125" style="20" hidden="1"/>
    <col min="12042" max="12042" width="13" style="20" hidden="1"/>
    <col min="12043" max="12043" width="18.33203125" style="20" hidden="1"/>
    <col min="12044" max="12044" width="18" style="20" hidden="1"/>
    <col min="12045" max="12045" width="10.58203125" style="20" hidden="1"/>
    <col min="12046" max="12046" width="9" style="20" hidden="1"/>
    <col min="12047" max="12047" width="9.83203125" style="20" hidden="1"/>
    <col min="12048" max="12048" width="10.25" style="20" hidden="1"/>
    <col min="12049" max="12050" width="13.25" style="20" hidden="1"/>
    <col min="12051" max="12051" width="11.75" style="20" hidden="1"/>
    <col min="12052" max="12052" width="15.33203125" style="20" hidden="1"/>
    <col min="12053" max="12053" width="11.08203125" style="20" hidden="1"/>
    <col min="12054" max="12054" width="0" style="20" hidden="1"/>
    <col min="12055" max="12055" width="10.5" style="20" hidden="1"/>
    <col min="12056" max="12056" width="10" style="20" hidden="1"/>
    <col min="12057" max="12057" width="16.33203125" style="20" hidden="1"/>
    <col min="12058" max="12058" width="9.75" style="20" hidden="1"/>
    <col min="12059" max="12059" width="12" style="20" hidden="1"/>
    <col min="12060" max="12060" width="0" style="20" hidden="1"/>
    <col min="12061" max="12061" width="10.75" style="20" hidden="1"/>
    <col min="12062" max="12062" width="10.25" style="20" hidden="1"/>
    <col min="12063" max="12063" width="2.58203125" style="20" hidden="1"/>
    <col min="12064" max="12064" width="12" style="20" hidden="1"/>
    <col min="12065" max="12289" width="9" style="20" hidden="1"/>
    <col min="12290" max="12290" width="0" style="20" hidden="1"/>
    <col min="12291" max="12291" width="4.5" style="20" hidden="1"/>
    <col min="12292" max="12292" width="40" style="20" hidden="1"/>
    <col min="12293" max="12293" width="9.58203125" style="20" hidden="1"/>
    <col min="12294" max="12294" width="12.83203125" style="20" hidden="1"/>
    <col min="12295" max="12295" width="13" style="20" hidden="1"/>
    <col min="12296" max="12296" width="18.5" style="20" hidden="1"/>
    <col min="12297" max="12297" width="17.33203125" style="20" hidden="1"/>
    <col min="12298" max="12298" width="13" style="20" hidden="1"/>
    <col min="12299" max="12299" width="18.33203125" style="20" hidden="1"/>
    <col min="12300" max="12300" width="18" style="20" hidden="1"/>
    <col min="12301" max="12301" width="10.58203125" style="20" hidden="1"/>
    <col min="12302" max="12302" width="9" style="20" hidden="1"/>
    <col min="12303" max="12303" width="9.83203125" style="20" hidden="1"/>
    <col min="12304" max="12304" width="10.25" style="20" hidden="1"/>
    <col min="12305" max="12306" width="13.25" style="20" hidden="1"/>
    <col min="12307" max="12307" width="11.75" style="20" hidden="1"/>
    <col min="12308" max="12308" width="15.33203125" style="20" hidden="1"/>
    <col min="12309" max="12309" width="11.08203125" style="20" hidden="1"/>
    <col min="12310" max="12310" width="0" style="20" hidden="1"/>
    <col min="12311" max="12311" width="10.5" style="20" hidden="1"/>
    <col min="12312" max="12312" width="10" style="20" hidden="1"/>
    <col min="12313" max="12313" width="16.33203125" style="20" hidden="1"/>
    <col min="12314" max="12314" width="9.75" style="20" hidden="1"/>
    <col min="12315" max="12315" width="12" style="20" hidden="1"/>
    <col min="12316" max="12316" width="0" style="20" hidden="1"/>
    <col min="12317" max="12317" width="10.75" style="20" hidden="1"/>
    <col min="12318" max="12318" width="10.25" style="20" hidden="1"/>
    <col min="12319" max="12319" width="2.58203125" style="20" hidden="1"/>
    <col min="12320" max="12320" width="12" style="20" hidden="1"/>
    <col min="12321" max="12545" width="9" style="20" hidden="1"/>
    <col min="12546" max="12546" width="0" style="20" hidden="1"/>
    <col min="12547" max="12547" width="4.5" style="20" hidden="1"/>
    <col min="12548" max="12548" width="40" style="20" hidden="1"/>
    <col min="12549" max="12549" width="9.58203125" style="20" hidden="1"/>
    <col min="12550" max="12550" width="12.83203125" style="20" hidden="1"/>
    <col min="12551" max="12551" width="13" style="20" hidden="1"/>
    <col min="12552" max="12552" width="18.5" style="20" hidden="1"/>
    <col min="12553" max="12553" width="17.33203125" style="20" hidden="1"/>
    <col min="12554" max="12554" width="13" style="20" hidden="1"/>
    <col min="12555" max="12555" width="18.33203125" style="20" hidden="1"/>
    <col min="12556" max="12556" width="18" style="20" hidden="1"/>
    <col min="12557" max="12557" width="10.58203125" style="20" hidden="1"/>
    <col min="12558" max="12558" width="9" style="20" hidden="1"/>
    <col min="12559" max="12559" width="9.83203125" style="20" hidden="1"/>
    <col min="12560" max="12560" width="10.25" style="20" hidden="1"/>
    <col min="12561" max="12562" width="13.25" style="20" hidden="1"/>
    <col min="12563" max="12563" width="11.75" style="20" hidden="1"/>
    <col min="12564" max="12564" width="15.33203125" style="20" hidden="1"/>
    <col min="12565" max="12565" width="11.08203125" style="20" hidden="1"/>
    <col min="12566" max="12566" width="0" style="20" hidden="1"/>
    <col min="12567" max="12567" width="10.5" style="20" hidden="1"/>
    <col min="12568" max="12568" width="10" style="20" hidden="1"/>
    <col min="12569" max="12569" width="16.33203125" style="20" hidden="1"/>
    <col min="12570" max="12570" width="9.75" style="20" hidden="1"/>
    <col min="12571" max="12571" width="12" style="20" hidden="1"/>
    <col min="12572" max="12572" width="0" style="20" hidden="1"/>
    <col min="12573" max="12573" width="10.75" style="20" hidden="1"/>
    <col min="12574" max="12574" width="10.25" style="20" hidden="1"/>
    <col min="12575" max="12575" width="2.58203125" style="20" hidden="1"/>
    <col min="12576" max="12576" width="12" style="20" hidden="1"/>
    <col min="12577" max="12801" width="9" style="20" hidden="1"/>
    <col min="12802" max="12802" width="0" style="20" hidden="1"/>
    <col min="12803" max="12803" width="4.5" style="20" hidden="1"/>
    <col min="12804" max="12804" width="40" style="20" hidden="1"/>
    <col min="12805" max="12805" width="9.58203125" style="20" hidden="1"/>
    <col min="12806" max="12806" width="12.83203125" style="20" hidden="1"/>
    <col min="12807" max="12807" width="13" style="20" hidden="1"/>
    <col min="12808" max="12808" width="18.5" style="20" hidden="1"/>
    <col min="12809" max="12809" width="17.33203125" style="20" hidden="1"/>
    <col min="12810" max="12810" width="13" style="20" hidden="1"/>
    <col min="12811" max="12811" width="18.33203125" style="20" hidden="1"/>
    <col min="12812" max="12812" width="18" style="20" hidden="1"/>
    <col min="12813" max="12813" width="10.58203125" style="20" hidden="1"/>
    <col min="12814" max="12814" width="9" style="20" hidden="1"/>
    <col min="12815" max="12815" width="9.83203125" style="20" hidden="1"/>
    <col min="12816" max="12816" width="10.25" style="20" hidden="1"/>
    <col min="12817" max="12818" width="13.25" style="20" hidden="1"/>
    <col min="12819" max="12819" width="11.75" style="20" hidden="1"/>
    <col min="12820" max="12820" width="15.33203125" style="20" hidden="1"/>
    <col min="12821" max="12821" width="11.08203125" style="20" hidden="1"/>
    <col min="12822" max="12822" width="0" style="20" hidden="1"/>
    <col min="12823" max="12823" width="10.5" style="20" hidden="1"/>
    <col min="12824" max="12824" width="10" style="20" hidden="1"/>
    <col min="12825" max="12825" width="16.33203125" style="20" hidden="1"/>
    <col min="12826" max="12826" width="9.75" style="20" hidden="1"/>
    <col min="12827" max="12827" width="12" style="20" hidden="1"/>
    <col min="12828" max="12828" width="0" style="20" hidden="1"/>
    <col min="12829" max="12829" width="10.75" style="20" hidden="1"/>
    <col min="12830" max="12830" width="10.25" style="20" hidden="1"/>
    <col min="12831" max="12831" width="2.58203125" style="20" hidden="1"/>
    <col min="12832" max="12832" width="12" style="20" hidden="1"/>
    <col min="12833" max="13057" width="9" style="20" hidden="1"/>
    <col min="13058" max="13058" width="0" style="20" hidden="1"/>
    <col min="13059" max="13059" width="4.5" style="20" hidden="1"/>
    <col min="13060" max="13060" width="40" style="20" hidden="1"/>
    <col min="13061" max="13061" width="9.58203125" style="20" hidden="1"/>
    <col min="13062" max="13062" width="12.83203125" style="20" hidden="1"/>
    <col min="13063" max="13063" width="13" style="20" hidden="1"/>
    <col min="13064" max="13064" width="18.5" style="20" hidden="1"/>
    <col min="13065" max="13065" width="17.33203125" style="20" hidden="1"/>
    <col min="13066" max="13066" width="13" style="20" hidden="1"/>
    <col min="13067" max="13067" width="18.33203125" style="20" hidden="1"/>
    <col min="13068" max="13068" width="18" style="20" hidden="1"/>
    <col min="13069" max="13069" width="10.58203125" style="20" hidden="1"/>
    <col min="13070" max="13070" width="9" style="20" hidden="1"/>
    <col min="13071" max="13071" width="9.83203125" style="20" hidden="1"/>
    <col min="13072" max="13072" width="10.25" style="20" hidden="1"/>
    <col min="13073" max="13074" width="13.25" style="20" hidden="1"/>
    <col min="13075" max="13075" width="11.75" style="20" hidden="1"/>
    <col min="13076" max="13076" width="15.33203125" style="20" hidden="1"/>
    <col min="13077" max="13077" width="11.08203125" style="20" hidden="1"/>
    <col min="13078" max="13078" width="0" style="20" hidden="1"/>
    <col min="13079" max="13079" width="10.5" style="20" hidden="1"/>
    <col min="13080" max="13080" width="10" style="20" hidden="1"/>
    <col min="13081" max="13081" width="16.33203125" style="20" hidden="1"/>
    <col min="13082" max="13082" width="9.75" style="20" hidden="1"/>
    <col min="13083" max="13083" width="12" style="20" hidden="1"/>
    <col min="13084" max="13084" width="0" style="20" hidden="1"/>
    <col min="13085" max="13085" width="10.75" style="20" hidden="1"/>
    <col min="13086" max="13086" width="10.25" style="20" hidden="1"/>
    <col min="13087" max="13087" width="2.58203125" style="20" hidden="1"/>
    <col min="13088" max="13088" width="12" style="20" hidden="1"/>
    <col min="13089" max="13313" width="9" style="20" hidden="1"/>
    <col min="13314" max="13314" width="0" style="20" hidden="1"/>
    <col min="13315" max="13315" width="4.5" style="20" hidden="1"/>
    <col min="13316" max="13316" width="40" style="20" hidden="1"/>
    <col min="13317" max="13317" width="9.58203125" style="20" hidden="1"/>
    <col min="13318" max="13318" width="12.83203125" style="20" hidden="1"/>
    <col min="13319" max="13319" width="13" style="20" hidden="1"/>
    <col min="13320" max="13320" width="18.5" style="20" hidden="1"/>
    <col min="13321" max="13321" width="17.33203125" style="20" hidden="1"/>
    <col min="13322" max="13322" width="13" style="20" hidden="1"/>
    <col min="13323" max="13323" width="18.33203125" style="20" hidden="1"/>
    <col min="13324" max="13324" width="18" style="20" hidden="1"/>
    <col min="13325" max="13325" width="10.58203125" style="20" hidden="1"/>
    <col min="13326" max="13326" width="9" style="20" hidden="1"/>
    <col min="13327" max="13327" width="9.83203125" style="20" hidden="1"/>
    <col min="13328" max="13328" width="10.25" style="20" hidden="1"/>
    <col min="13329" max="13330" width="13.25" style="20" hidden="1"/>
    <col min="13331" max="13331" width="11.75" style="20" hidden="1"/>
    <col min="13332" max="13332" width="15.33203125" style="20" hidden="1"/>
    <col min="13333" max="13333" width="11.08203125" style="20" hidden="1"/>
    <col min="13334" max="13334" width="0" style="20" hidden="1"/>
    <col min="13335" max="13335" width="10.5" style="20" hidden="1"/>
    <col min="13336" max="13336" width="10" style="20" hidden="1"/>
    <col min="13337" max="13337" width="16.33203125" style="20" hidden="1"/>
    <col min="13338" max="13338" width="9.75" style="20" hidden="1"/>
    <col min="13339" max="13339" width="12" style="20" hidden="1"/>
    <col min="13340" max="13340" width="0" style="20" hidden="1"/>
    <col min="13341" max="13341" width="10.75" style="20" hidden="1"/>
    <col min="13342" max="13342" width="10.25" style="20" hidden="1"/>
    <col min="13343" max="13343" width="2.58203125" style="20" hidden="1"/>
    <col min="13344" max="13344" width="12" style="20" hidden="1"/>
    <col min="13345" max="13569" width="9" style="20" hidden="1"/>
    <col min="13570" max="13570" width="0" style="20" hidden="1"/>
    <col min="13571" max="13571" width="4.5" style="20" hidden="1"/>
    <col min="13572" max="13572" width="40" style="20" hidden="1"/>
    <col min="13573" max="13573" width="9.58203125" style="20" hidden="1"/>
    <col min="13574" max="13574" width="12.83203125" style="20" hidden="1"/>
    <col min="13575" max="13575" width="13" style="20" hidden="1"/>
    <col min="13576" max="13576" width="18.5" style="20" hidden="1"/>
    <col min="13577" max="13577" width="17.33203125" style="20" hidden="1"/>
    <col min="13578" max="13578" width="13" style="20" hidden="1"/>
    <col min="13579" max="13579" width="18.33203125" style="20" hidden="1"/>
    <col min="13580" max="13580" width="18" style="20" hidden="1"/>
    <col min="13581" max="13581" width="10.58203125" style="20" hidden="1"/>
    <col min="13582" max="13582" width="9" style="20" hidden="1"/>
    <col min="13583" max="13583" width="9.83203125" style="20" hidden="1"/>
    <col min="13584" max="13584" width="10.25" style="20" hidden="1"/>
    <col min="13585" max="13586" width="13.25" style="20" hidden="1"/>
    <col min="13587" max="13587" width="11.75" style="20" hidden="1"/>
    <col min="13588" max="13588" width="15.33203125" style="20" hidden="1"/>
    <col min="13589" max="13589" width="11.08203125" style="20" hidden="1"/>
    <col min="13590" max="13590" width="0" style="20" hidden="1"/>
    <col min="13591" max="13591" width="10.5" style="20" hidden="1"/>
    <col min="13592" max="13592" width="10" style="20" hidden="1"/>
    <col min="13593" max="13593" width="16.33203125" style="20" hidden="1"/>
    <col min="13594" max="13594" width="9.75" style="20" hidden="1"/>
    <col min="13595" max="13595" width="12" style="20" hidden="1"/>
    <col min="13596" max="13596" width="0" style="20" hidden="1"/>
    <col min="13597" max="13597" width="10.75" style="20" hidden="1"/>
    <col min="13598" max="13598" width="10.25" style="20" hidden="1"/>
    <col min="13599" max="13599" width="2.58203125" style="20" hidden="1"/>
    <col min="13600" max="13600" width="12" style="20" hidden="1"/>
    <col min="13601" max="13825" width="9" style="20" hidden="1"/>
    <col min="13826" max="13826" width="0" style="20" hidden="1"/>
    <col min="13827" max="13827" width="4.5" style="20" hidden="1"/>
    <col min="13828" max="13828" width="40" style="20" hidden="1"/>
    <col min="13829" max="13829" width="9.58203125" style="20" hidden="1"/>
    <col min="13830" max="13830" width="12.83203125" style="20" hidden="1"/>
    <col min="13831" max="13831" width="13" style="20" hidden="1"/>
    <col min="13832" max="13832" width="18.5" style="20" hidden="1"/>
    <col min="13833" max="13833" width="17.33203125" style="20" hidden="1"/>
    <col min="13834" max="13834" width="13" style="20" hidden="1"/>
    <col min="13835" max="13835" width="18.33203125" style="20" hidden="1"/>
    <col min="13836" max="13836" width="18" style="20" hidden="1"/>
    <col min="13837" max="13837" width="10.58203125" style="20" hidden="1"/>
    <col min="13838" max="13838" width="9" style="20" hidden="1"/>
    <col min="13839" max="13839" width="9.83203125" style="20" hidden="1"/>
    <col min="13840" max="13840" width="10.25" style="20" hidden="1"/>
    <col min="13841" max="13842" width="13.25" style="20" hidden="1"/>
    <col min="13843" max="13843" width="11.75" style="20" hidden="1"/>
    <col min="13844" max="13844" width="15.33203125" style="20" hidden="1"/>
    <col min="13845" max="13845" width="11.08203125" style="20" hidden="1"/>
    <col min="13846" max="13846" width="0" style="20" hidden="1"/>
    <col min="13847" max="13847" width="10.5" style="20" hidden="1"/>
    <col min="13848" max="13848" width="10" style="20" hidden="1"/>
    <col min="13849" max="13849" width="16.33203125" style="20" hidden="1"/>
    <col min="13850" max="13850" width="9.75" style="20" hidden="1"/>
    <col min="13851" max="13851" width="12" style="20" hidden="1"/>
    <col min="13852" max="13852" width="0" style="20" hidden="1"/>
    <col min="13853" max="13853" width="10.75" style="20" hidden="1"/>
    <col min="13854" max="13854" width="10.25" style="20" hidden="1"/>
    <col min="13855" max="13855" width="2.58203125" style="20" hidden="1"/>
    <col min="13856" max="13856" width="12" style="20" hidden="1"/>
    <col min="13857" max="14081" width="9" style="20" hidden="1"/>
    <col min="14082" max="14082" width="0" style="20" hidden="1"/>
    <col min="14083" max="14083" width="4.5" style="20" hidden="1"/>
    <col min="14084" max="14084" width="40" style="20" hidden="1"/>
    <col min="14085" max="14085" width="9.58203125" style="20" hidden="1"/>
    <col min="14086" max="14086" width="12.83203125" style="20" hidden="1"/>
    <col min="14087" max="14087" width="13" style="20" hidden="1"/>
    <col min="14088" max="14088" width="18.5" style="20" hidden="1"/>
    <col min="14089" max="14089" width="17.33203125" style="20" hidden="1"/>
    <col min="14090" max="14090" width="13" style="20" hidden="1"/>
    <col min="14091" max="14091" width="18.33203125" style="20" hidden="1"/>
    <col min="14092" max="14092" width="18" style="20" hidden="1"/>
    <col min="14093" max="14093" width="10.58203125" style="20" hidden="1"/>
    <col min="14094" max="14094" width="9" style="20" hidden="1"/>
    <col min="14095" max="14095" width="9.83203125" style="20" hidden="1"/>
    <col min="14096" max="14096" width="10.25" style="20" hidden="1"/>
    <col min="14097" max="14098" width="13.25" style="20" hidden="1"/>
    <col min="14099" max="14099" width="11.75" style="20" hidden="1"/>
    <col min="14100" max="14100" width="15.33203125" style="20" hidden="1"/>
    <col min="14101" max="14101" width="11.08203125" style="20" hidden="1"/>
    <col min="14102" max="14102" width="0" style="20" hidden="1"/>
    <col min="14103" max="14103" width="10.5" style="20" hidden="1"/>
    <col min="14104" max="14104" width="10" style="20" hidden="1"/>
    <col min="14105" max="14105" width="16.33203125" style="20" hidden="1"/>
    <col min="14106" max="14106" width="9.75" style="20" hidden="1"/>
    <col min="14107" max="14107" width="12" style="20" hidden="1"/>
    <col min="14108" max="14108" width="0" style="20" hidden="1"/>
    <col min="14109" max="14109" width="10.75" style="20" hidden="1"/>
    <col min="14110" max="14110" width="10.25" style="20" hidden="1"/>
    <col min="14111" max="14111" width="2.58203125" style="20" hidden="1"/>
    <col min="14112" max="14112" width="12" style="20" hidden="1"/>
    <col min="14113" max="14337" width="9" style="20" hidden="1"/>
    <col min="14338" max="14338" width="0" style="20" hidden="1"/>
    <col min="14339" max="14339" width="4.5" style="20" hidden="1"/>
    <col min="14340" max="14340" width="40" style="20" hidden="1"/>
    <col min="14341" max="14341" width="9.58203125" style="20" hidden="1"/>
    <col min="14342" max="14342" width="12.83203125" style="20" hidden="1"/>
    <col min="14343" max="14343" width="13" style="20" hidden="1"/>
    <col min="14344" max="14344" width="18.5" style="20" hidden="1"/>
    <col min="14345" max="14345" width="17.33203125" style="20" hidden="1"/>
    <col min="14346" max="14346" width="13" style="20" hidden="1"/>
    <col min="14347" max="14347" width="18.33203125" style="20" hidden="1"/>
    <col min="14348" max="14348" width="18" style="20" hidden="1"/>
    <col min="14349" max="14349" width="10.58203125" style="20" hidden="1"/>
    <col min="14350" max="14350" width="9" style="20" hidden="1"/>
    <col min="14351" max="14351" width="9.83203125" style="20" hidden="1"/>
    <col min="14352" max="14352" width="10.25" style="20" hidden="1"/>
    <col min="14353" max="14354" width="13.25" style="20" hidden="1"/>
    <col min="14355" max="14355" width="11.75" style="20" hidden="1"/>
    <col min="14356" max="14356" width="15.33203125" style="20" hidden="1"/>
    <col min="14357" max="14357" width="11.08203125" style="20" hidden="1"/>
    <col min="14358" max="14358" width="0" style="20" hidden="1"/>
    <col min="14359" max="14359" width="10.5" style="20" hidden="1"/>
    <col min="14360" max="14360" width="10" style="20" hidden="1"/>
    <col min="14361" max="14361" width="16.33203125" style="20" hidden="1"/>
    <col min="14362" max="14362" width="9.75" style="20" hidden="1"/>
    <col min="14363" max="14363" width="12" style="20" hidden="1"/>
    <col min="14364" max="14364" width="0" style="20" hidden="1"/>
    <col min="14365" max="14365" width="10.75" style="20" hidden="1"/>
    <col min="14366" max="14366" width="10.25" style="20" hidden="1"/>
    <col min="14367" max="14367" width="2.58203125" style="20" hidden="1"/>
    <col min="14368" max="14368" width="12" style="20" hidden="1"/>
    <col min="14369" max="14593" width="9" style="20" hidden="1"/>
    <col min="14594" max="14594" width="0" style="20" hidden="1"/>
    <col min="14595" max="14595" width="4.5" style="20" hidden="1"/>
    <col min="14596" max="14596" width="40" style="20" hidden="1"/>
    <col min="14597" max="14597" width="9.58203125" style="20" hidden="1"/>
    <col min="14598" max="14598" width="12.83203125" style="20" hidden="1"/>
    <col min="14599" max="14599" width="13" style="20" hidden="1"/>
    <col min="14600" max="14600" width="18.5" style="20" hidden="1"/>
    <col min="14601" max="14601" width="17.33203125" style="20" hidden="1"/>
    <col min="14602" max="14602" width="13" style="20" hidden="1"/>
    <col min="14603" max="14603" width="18.33203125" style="20" hidden="1"/>
    <col min="14604" max="14604" width="18" style="20" hidden="1"/>
    <col min="14605" max="14605" width="10.58203125" style="20" hidden="1"/>
    <col min="14606" max="14606" width="9" style="20" hidden="1"/>
    <col min="14607" max="14607" width="9.83203125" style="20" hidden="1"/>
    <col min="14608" max="14608" width="10.25" style="20" hidden="1"/>
    <col min="14609" max="14610" width="13.25" style="20" hidden="1"/>
    <col min="14611" max="14611" width="11.75" style="20" hidden="1"/>
    <col min="14612" max="14612" width="15.33203125" style="20" hidden="1"/>
    <col min="14613" max="14613" width="11.08203125" style="20" hidden="1"/>
    <col min="14614" max="14614" width="0" style="20" hidden="1"/>
    <col min="14615" max="14615" width="10.5" style="20" hidden="1"/>
    <col min="14616" max="14616" width="10" style="20" hidden="1"/>
    <col min="14617" max="14617" width="16.33203125" style="20" hidden="1"/>
    <col min="14618" max="14618" width="9.75" style="20" hidden="1"/>
    <col min="14619" max="14619" width="12" style="20" hidden="1"/>
    <col min="14620" max="14620" width="0" style="20" hidden="1"/>
    <col min="14621" max="14621" width="10.75" style="20" hidden="1"/>
    <col min="14622" max="14622" width="10.25" style="20" hidden="1"/>
    <col min="14623" max="14623" width="2.58203125" style="20" hidden="1"/>
    <col min="14624" max="14624" width="12" style="20" hidden="1"/>
    <col min="14625" max="14849" width="9" style="20" hidden="1"/>
    <col min="14850" max="14850" width="0" style="20" hidden="1"/>
    <col min="14851" max="14851" width="4.5" style="20" hidden="1"/>
    <col min="14852" max="14852" width="40" style="20" hidden="1"/>
    <col min="14853" max="14853" width="9.58203125" style="20" hidden="1"/>
    <col min="14854" max="14854" width="12.83203125" style="20" hidden="1"/>
    <col min="14855" max="14855" width="13" style="20" hidden="1"/>
    <col min="14856" max="14856" width="18.5" style="20" hidden="1"/>
    <col min="14857" max="14857" width="17.33203125" style="20" hidden="1"/>
    <col min="14858" max="14858" width="13" style="20" hidden="1"/>
    <col min="14859" max="14859" width="18.33203125" style="20" hidden="1"/>
    <col min="14860" max="14860" width="18" style="20" hidden="1"/>
    <col min="14861" max="14861" width="10.58203125" style="20" hidden="1"/>
    <col min="14862" max="14862" width="9" style="20" hidden="1"/>
    <col min="14863" max="14863" width="9.83203125" style="20" hidden="1"/>
    <col min="14864" max="14864" width="10.25" style="20" hidden="1"/>
    <col min="14865" max="14866" width="13.25" style="20" hidden="1"/>
    <col min="14867" max="14867" width="11.75" style="20" hidden="1"/>
    <col min="14868" max="14868" width="15.33203125" style="20" hidden="1"/>
    <col min="14869" max="14869" width="11.08203125" style="20" hidden="1"/>
    <col min="14870" max="14870" width="0" style="20" hidden="1"/>
    <col min="14871" max="14871" width="10.5" style="20" hidden="1"/>
    <col min="14872" max="14872" width="10" style="20" hidden="1"/>
    <col min="14873" max="14873" width="16.33203125" style="20" hidden="1"/>
    <col min="14874" max="14874" width="9.75" style="20" hidden="1"/>
    <col min="14875" max="14875" width="12" style="20" hidden="1"/>
    <col min="14876" max="14876" width="0" style="20" hidden="1"/>
    <col min="14877" max="14877" width="10.75" style="20" hidden="1"/>
    <col min="14878" max="14878" width="10.25" style="20" hidden="1"/>
    <col min="14879" max="14879" width="2.58203125" style="20" hidden="1"/>
    <col min="14880" max="14880" width="12" style="20" hidden="1"/>
    <col min="14881" max="15105" width="9" style="20" hidden="1"/>
    <col min="15106" max="15106" width="0" style="20" hidden="1"/>
    <col min="15107" max="15107" width="4.5" style="20" hidden="1"/>
    <col min="15108" max="15108" width="40" style="20" hidden="1"/>
    <col min="15109" max="15109" width="9.58203125" style="20" hidden="1"/>
    <col min="15110" max="15110" width="12.83203125" style="20" hidden="1"/>
    <col min="15111" max="15111" width="13" style="20" hidden="1"/>
    <col min="15112" max="15112" width="18.5" style="20" hidden="1"/>
    <col min="15113" max="15113" width="17.33203125" style="20" hidden="1"/>
    <col min="15114" max="15114" width="13" style="20" hidden="1"/>
    <col min="15115" max="15115" width="18.33203125" style="20" hidden="1"/>
    <col min="15116" max="15116" width="18" style="20" hidden="1"/>
    <col min="15117" max="15117" width="10.58203125" style="20" hidden="1"/>
    <col min="15118" max="15118" width="9" style="20" hidden="1"/>
    <col min="15119" max="15119" width="9.83203125" style="20" hidden="1"/>
    <col min="15120" max="15120" width="10.25" style="20" hidden="1"/>
    <col min="15121" max="15122" width="13.25" style="20" hidden="1"/>
    <col min="15123" max="15123" width="11.75" style="20" hidden="1"/>
    <col min="15124" max="15124" width="15.33203125" style="20" hidden="1"/>
    <col min="15125" max="15125" width="11.08203125" style="20" hidden="1"/>
    <col min="15126" max="15126" width="0" style="20" hidden="1"/>
    <col min="15127" max="15127" width="10.5" style="20" hidden="1"/>
    <col min="15128" max="15128" width="10" style="20" hidden="1"/>
    <col min="15129" max="15129" width="16.33203125" style="20" hidden="1"/>
    <col min="15130" max="15130" width="9.75" style="20" hidden="1"/>
    <col min="15131" max="15131" width="12" style="20" hidden="1"/>
    <col min="15132" max="15132" width="0" style="20" hidden="1"/>
    <col min="15133" max="15133" width="10.75" style="20" hidden="1"/>
    <col min="15134" max="15134" width="10.25" style="20" hidden="1"/>
    <col min="15135" max="15135" width="2.58203125" style="20" hidden="1"/>
    <col min="15136" max="15136" width="12" style="20" hidden="1"/>
    <col min="15137" max="15361" width="9" style="20" hidden="1"/>
    <col min="15362" max="15362" width="0" style="20" hidden="1"/>
    <col min="15363" max="15363" width="4.5" style="20" hidden="1"/>
    <col min="15364" max="15364" width="40" style="20" hidden="1"/>
    <col min="15365" max="15365" width="9.58203125" style="20" hidden="1"/>
    <col min="15366" max="15366" width="12.83203125" style="20" hidden="1"/>
    <col min="15367" max="15367" width="13" style="20" hidden="1"/>
    <col min="15368" max="15368" width="18.5" style="20" hidden="1"/>
    <col min="15369" max="15369" width="17.33203125" style="20" hidden="1"/>
    <col min="15370" max="15370" width="13" style="20" hidden="1"/>
    <col min="15371" max="15371" width="18.33203125" style="20" hidden="1"/>
    <col min="15372" max="15372" width="18" style="20" hidden="1"/>
    <col min="15373" max="15373" width="10.58203125" style="20" hidden="1"/>
    <col min="15374" max="15374" width="9" style="20" hidden="1"/>
    <col min="15375" max="15375" width="9.83203125" style="20" hidden="1"/>
    <col min="15376" max="15376" width="10.25" style="20" hidden="1"/>
    <col min="15377" max="15378" width="13.25" style="20" hidden="1"/>
    <col min="15379" max="15379" width="11.75" style="20" hidden="1"/>
    <col min="15380" max="15380" width="15.33203125" style="20" hidden="1"/>
    <col min="15381" max="15381" width="11.08203125" style="20" hidden="1"/>
    <col min="15382" max="15382" width="0" style="20" hidden="1"/>
    <col min="15383" max="15383" width="10.5" style="20" hidden="1"/>
    <col min="15384" max="15384" width="10" style="20" hidden="1"/>
    <col min="15385" max="15385" width="16.33203125" style="20" hidden="1"/>
    <col min="15386" max="15386" width="9.75" style="20" hidden="1"/>
    <col min="15387" max="15387" width="12" style="20" hidden="1"/>
    <col min="15388" max="15388" width="0" style="20" hidden="1"/>
    <col min="15389" max="15389" width="10.75" style="20" hidden="1"/>
    <col min="15390" max="15390" width="10.25" style="20" hidden="1"/>
    <col min="15391" max="15391" width="2.58203125" style="20" hidden="1"/>
    <col min="15392" max="15392" width="12" style="20" hidden="1"/>
    <col min="15393" max="15617" width="9" style="20" hidden="1"/>
    <col min="15618" max="15618" width="0" style="20" hidden="1"/>
    <col min="15619" max="15619" width="4.5" style="20" hidden="1"/>
    <col min="15620" max="15620" width="40" style="20" hidden="1"/>
    <col min="15621" max="15621" width="9.58203125" style="20" hidden="1"/>
    <col min="15622" max="15622" width="12.83203125" style="20" hidden="1"/>
    <col min="15623" max="15623" width="13" style="20" hidden="1"/>
    <col min="15624" max="15624" width="18.5" style="20" hidden="1"/>
    <col min="15625" max="15625" width="17.33203125" style="20" hidden="1"/>
    <col min="15626" max="15626" width="13" style="20" hidden="1"/>
    <col min="15627" max="15627" width="18.33203125" style="20" hidden="1"/>
    <col min="15628" max="15628" width="18" style="20" hidden="1"/>
    <col min="15629" max="15629" width="10.58203125" style="20" hidden="1"/>
    <col min="15630" max="15630" width="9" style="20" hidden="1"/>
    <col min="15631" max="15631" width="9.83203125" style="20" hidden="1"/>
    <col min="15632" max="15632" width="10.25" style="20" hidden="1"/>
    <col min="15633" max="15634" width="13.25" style="20" hidden="1"/>
    <col min="15635" max="15635" width="11.75" style="20" hidden="1"/>
    <col min="15636" max="15636" width="15.33203125" style="20" hidden="1"/>
    <col min="15637" max="15637" width="11.08203125" style="20" hidden="1"/>
    <col min="15638" max="15638" width="0" style="20" hidden="1"/>
    <col min="15639" max="15639" width="10.5" style="20" hidden="1"/>
    <col min="15640" max="15640" width="10" style="20" hidden="1"/>
    <col min="15641" max="15641" width="16.33203125" style="20" hidden="1"/>
    <col min="15642" max="15642" width="9.75" style="20" hidden="1"/>
    <col min="15643" max="15643" width="12" style="20" hidden="1"/>
    <col min="15644" max="15644" width="0" style="20" hidden="1"/>
    <col min="15645" max="15645" width="10.75" style="20" hidden="1"/>
    <col min="15646" max="15646" width="10.25" style="20" hidden="1"/>
    <col min="15647" max="15647" width="2.58203125" style="20" hidden="1"/>
    <col min="15648" max="15648" width="12" style="20" hidden="1"/>
    <col min="15649" max="15873" width="9" style="20" hidden="1"/>
    <col min="15874" max="15874" width="0" style="20" hidden="1"/>
    <col min="15875" max="15875" width="4.5" style="20" hidden="1"/>
    <col min="15876" max="15876" width="40" style="20" hidden="1"/>
    <col min="15877" max="15877" width="9.58203125" style="20" hidden="1"/>
    <col min="15878" max="15878" width="12.83203125" style="20" hidden="1"/>
    <col min="15879" max="15879" width="13" style="20" hidden="1"/>
    <col min="15880" max="15880" width="18.5" style="20" hidden="1"/>
    <col min="15881" max="15881" width="17.33203125" style="20" hidden="1"/>
    <col min="15882" max="15882" width="13" style="20" hidden="1"/>
    <col min="15883" max="15883" width="18.33203125" style="20" hidden="1"/>
    <col min="15884" max="15884" width="18" style="20" hidden="1"/>
    <col min="15885" max="15885" width="10.58203125" style="20" hidden="1"/>
    <col min="15886" max="15886" width="9" style="20" hidden="1"/>
    <col min="15887" max="15887" width="9.83203125" style="20" hidden="1"/>
    <col min="15888" max="15888" width="10.25" style="20" hidden="1"/>
    <col min="15889" max="15890" width="13.25" style="20" hidden="1"/>
    <col min="15891" max="15891" width="11.75" style="20" hidden="1"/>
    <col min="15892" max="15892" width="15.33203125" style="20" hidden="1"/>
    <col min="15893" max="15893" width="11.08203125" style="20" hidden="1"/>
    <col min="15894" max="15894" width="0" style="20" hidden="1"/>
    <col min="15895" max="15895" width="10.5" style="20" hidden="1"/>
    <col min="15896" max="15896" width="10" style="20" hidden="1"/>
    <col min="15897" max="15897" width="16.33203125" style="20" hidden="1"/>
    <col min="15898" max="15898" width="9.75" style="20" hidden="1"/>
    <col min="15899" max="15899" width="12" style="20" hidden="1"/>
    <col min="15900" max="15900" width="0" style="20" hidden="1"/>
    <col min="15901" max="15901" width="10.75" style="20" hidden="1"/>
    <col min="15902" max="15902" width="10.25" style="20" hidden="1"/>
    <col min="15903" max="15903" width="2.58203125" style="20" hidden="1"/>
    <col min="15904" max="15904" width="12" style="20" hidden="1"/>
    <col min="15905" max="16129" width="9" style="20" hidden="1"/>
    <col min="16130" max="16130" width="0" style="20" hidden="1"/>
    <col min="16131" max="16131" width="4.5" style="20" hidden="1"/>
    <col min="16132" max="16132" width="40" style="20" hidden="1"/>
    <col min="16133" max="16133" width="9.58203125" style="20" hidden="1"/>
    <col min="16134" max="16134" width="12.83203125" style="20" hidden="1"/>
    <col min="16135" max="16135" width="13" style="20" hidden="1"/>
    <col min="16136" max="16136" width="18.5" style="20" hidden="1"/>
    <col min="16137" max="16137" width="17.33203125" style="20" hidden="1"/>
    <col min="16138" max="16138" width="13" style="20" hidden="1"/>
    <col min="16139" max="16139" width="18.33203125" style="20" hidden="1"/>
    <col min="16140" max="16140" width="18" style="20" hidden="1"/>
    <col min="16141" max="16141" width="10.58203125" style="20" hidden="1"/>
    <col min="16142" max="16142" width="9" style="20" hidden="1"/>
    <col min="16143" max="16143" width="9.83203125" style="20" hidden="1"/>
    <col min="16144" max="16144" width="10.25" style="20" hidden="1"/>
    <col min="16145" max="16146" width="13.25" style="20" hidden="1"/>
    <col min="16147" max="16147" width="11.75" style="20" hidden="1"/>
    <col min="16148" max="16148" width="15.33203125" style="20" hidden="1"/>
    <col min="16149" max="16149" width="11.08203125" style="20" hidden="1"/>
    <col min="16150" max="16150" width="0" style="20" hidden="1"/>
    <col min="16151" max="16151" width="10.5" style="20" hidden="1"/>
    <col min="16152" max="16152" width="10" style="20" hidden="1"/>
    <col min="16153" max="16153" width="16.33203125" style="20" hidden="1"/>
    <col min="16154" max="16154" width="9.75" style="20" hidden="1"/>
    <col min="16155" max="16155" width="12" style="20" hidden="1"/>
    <col min="16156" max="16156" width="0" style="20" hidden="1"/>
    <col min="16157" max="16157" width="10.75" style="20" hidden="1"/>
    <col min="16158" max="16158" width="10.25" style="20" hidden="1"/>
    <col min="16159" max="16159" width="2.58203125" style="20" hidden="1"/>
    <col min="16160" max="16168" width="12" style="20" hidden="1"/>
    <col min="16169" max="16384" width="9" style="20" hidden="1"/>
  </cols>
  <sheetData>
    <row r="1" spans="1:18" ht="22.5" customHeight="1" x14ac:dyDescent="0.3">
      <c r="B1" s="187"/>
      <c r="F1" s="20"/>
      <c r="G1" s="109"/>
      <c r="H1" s="109"/>
      <c r="I1" s="109"/>
      <c r="J1" s="109"/>
      <c r="K1" s="109"/>
      <c r="L1" s="109"/>
      <c r="M1" s="215" t="s">
        <v>224</v>
      </c>
      <c r="N1" s="215"/>
      <c r="O1" s="215"/>
      <c r="P1" s="215"/>
    </row>
    <row r="2" spans="1:18" x14ac:dyDescent="0.3">
      <c r="F2" s="20"/>
      <c r="G2" s="109"/>
      <c r="H2" s="109"/>
      <c r="I2" s="109"/>
      <c r="J2" s="109"/>
      <c r="K2" s="109"/>
      <c r="L2" s="109"/>
      <c r="M2" s="110"/>
      <c r="N2" s="110"/>
      <c r="O2" s="110"/>
      <c r="P2" s="116" t="s">
        <v>114</v>
      </c>
    </row>
    <row r="3" spans="1:18" ht="14" x14ac:dyDescent="0.3">
      <c r="A3" s="108" t="s">
        <v>112</v>
      </c>
      <c r="B3" s="107"/>
      <c r="C3" s="107"/>
      <c r="D3" s="107"/>
      <c r="E3" s="107"/>
      <c r="F3" s="107"/>
      <c r="G3" s="93"/>
      <c r="H3" s="93"/>
      <c r="I3" s="93"/>
      <c r="J3" s="93"/>
      <c r="K3" s="93"/>
      <c r="L3" s="93"/>
      <c r="M3" s="93"/>
      <c r="N3" s="93"/>
      <c r="O3" s="93"/>
      <c r="P3" s="92"/>
    </row>
    <row r="4" spans="1:18" ht="108" customHeight="1" x14ac:dyDescent="0.3">
      <c r="A4" s="53" t="s">
        <v>48</v>
      </c>
      <c r="B4" s="185" t="s">
        <v>90</v>
      </c>
      <c r="C4" s="80" t="s">
        <v>29</v>
      </c>
      <c r="D4" s="79" t="s">
        <v>63</v>
      </c>
      <c r="E4" s="79" t="s">
        <v>62</v>
      </c>
      <c r="F4" s="79" t="s">
        <v>79</v>
      </c>
      <c r="G4" s="79" t="s">
        <v>83</v>
      </c>
      <c r="H4" s="95" t="s">
        <v>87</v>
      </c>
      <c r="I4" s="95" t="s">
        <v>96</v>
      </c>
      <c r="J4" s="95" t="s">
        <v>86</v>
      </c>
      <c r="K4" s="95" t="s">
        <v>88</v>
      </c>
      <c r="L4" s="98" t="s">
        <v>97</v>
      </c>
      <c r="M4" s="98" t="s">
        <v>231</v>
      </c>
      <c r="N4" s="98" t="s">
        <v>231</v>
      </c>
      <c r="O4" s="98" t="s">
        <v>231</v>
      </c>
      <c r="P4" s="83" t="s">
        <v>65</v>
      </c>
      <c r="R4" s="54"/>
    </row>
    <row r="5" spans="1:18" x14ac:dyDescent="0.3">
      <c r="A5" s="53"/>
      <c r="B5" s="80"/>
      <c r="C5" s="80"/>
      <c r="D5" s="103" t="s">
        <v>98</v>
      </c>
      <c r="E5" s="103" t="s">
        <v>99</v>
      </c>
      <c r="F5" s="103" t="s">
        <v>100</v>
      </c>
      <c r="G5" s="103" t="s">
        <v>101</v>
      </c>
      <c r="H5" s="104" t="s">
        <v>102</v>
      </c>
      <c r="I5" s="104" t="s">
        <v>103</v>
      </c>
      <c r="J5" s="104" t="s">
        <v>104</v>
      </c>
      <c r="K5" s="104" t="s">
        <v>105</v>
      </c>
      <c r="L5" s="105" t="s">
        <v>106</v>
      </c>
      <c r="M5" s="105" t="s">
        <v>107</v>
      </c>
      <c r="N5" s="105" t="s">
        <v>108</v>
      </c>
      <c r="O5" s="105" t="s">
        <v>109</v>
      </c>
      <c r="P5" s="106"/>
      <c r="R5" s="54"/>
    </row>
    <row r="6" spans="1:18" x14ac:dyDescent="0.3">
      <c r="A6" s="76" t="s">
        <v>13</v>
      </c>
      <c r="B6" s="80"/>
      <c r="C6" s="84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R6" s="54"/>
    </row>
    <row r="7" spans="1:18" x14ac:dyDescent="0.3">
      <c r="A7" s="82" t="s">
        <v>92</v>
      </c>
      <c r="B7" s="81"/>
      <c r="C7" s="84"/>
      <c r="D7" s="31">
        <v>9000000</v>
      </c>
      <c r="E7" s="31">
        <v>23000000</v>
      </c>
      <c r="F7" s="31">
        <v>8000000</v>
      </c>
      <c r="G7" s="31">
        <v>10000000</v>
      </c>
      <c r="H7" s="31">
        <v>10000000</v>
      </c>
      <c r="I7" s="31">
        <v>40000000</v>
      </c>
      <c r="J7" s="31">
        <v>35000000</v>
      </c>
      <c r="K7" s="31">
        <v>10000000</v>
      </c>
      <c r="L7" s="96">
        <v>2000000</v>
      </c>
      <c r="M7" s="96" t="s">
        <v>89</v>
      </c>
      <c r="N7" s="96" t="s">
        <v>89</v>
      </c>
      <c r="O7" s="96" t="s">
        <v>89</v>
      </c>
      <c r="P7" s="88"/>
      <c r="R7" s="54"/>
    </row>
    <row r="8" spans="1:18" x14ac:dyDescent="0.3">
      <c r="A8" s="82" t="s">
        <v>93</v>
      </c>
      <c r="B8" s="81"/>
      <c r="C8" s="84"/>
      <c r="D8" s="21">
        <v>0</v>
      </c>
      <c r="E8" s="21">
        <v>0</v>
      </c>
      <c r="F8" s="21">
        <v>0</v>
      </c>
      <c r="G8" s="21">
        <v>0</v>
      </c>
      <c r="H8" s="21">
        <v>800</v>
      </c>
      <c r="I8" s="21">
        <v>4500</v>
      </c>
      <c r="J8" s="21">
        <v>6</v>
      </c>
      <c r="K8" s="21">
        <v>33</v>
      </c>
      <c r="L8" s="97">
        <v>0</v>
      </c>
      <c r="M8" s="97">
        <v>0</v>
      </c>
      <c r="N8" s="97">
        <v>0</v>
      </c>
      <c r="O8" s="97">
        <v>0</v>
      </c>
      <c r="P8" s="88">
        <f>SUM(D8:O8)</f>
        <v>5339</v>
      </c>
      <c r="R8" s="54"/>
    </row>
    <row r="9" spans="1:18" x14ac:dyDescent="0.3">
      <c r="A9" s="82" t="s">
        <v>47</v>
      </c>
      <c r="B9" s="81"/>
      <c r="C9" s="84"/>
      <c r="D9" s="21">
        <v>0</v>
      </c>
      <c r="E9" s="21">
        <v>0</v>
      </c>
      <c r="F9" s="21">
        <v>0</v>
      </c>
      <c r="G9" s="21">
        <v>0</v>
      </c>
      <c r="H9" s="21">
        <v>1000</v>
      </c>
      <c r="I9" s="21">
        <v>8000</v>
      </c>
      <c r="J9" s="21">
        <v>6</v>
      </c>
      <c r="K9" s="21">
        <v>33</v>
      </c>
      <c r="L9" s="97">
        <v>0</v>
      </c>
      <c r="M9" s="97">
        <v>0</v>
      </c>
      <c r="N9" s="97">
        <v>0</v>
      </c>
      <c r="O9" s="97">
        <v>0</v>
      </c>
      <c r="P9" s="88">
        <f>SUM(D9:O9)</f>
        <v>9039</v>
      </c>
      <c r="R9" s="54"/>
    </row>
    <row r="10" spans="1:18" ht="26" x14ac:dyDescent="0.3">
      <c r="A10" s="82" t="s">
        <v>41</v>
      </c>
      <c r="B10" s="81"/>
      <c r="C10" s="84"/>
      <c r="D10" s="21">
        <v>0</v>
      </c>
      <c r="E10" s="21">
        <v>0</v>
      </c>
      <c r="F10" s="21">
        <v>2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  <c r="P10" s="88">
        <f>SUM(D10:O10)</f>
        <v>2</v>
      </c>
      <c r="R10" s="54"/>
    </row>
    <row r="11" spans="1:18" ht="26" x14ac:dyDescent="0.3">
      <c r="A11" s="82" t="s">
        <v>42</v>
      </c>
      <c r="B11" s="81"/>
      <c r="C11" s="84"/>
      <c r="D11" s="21">
        <v>8</v>
      </c>
      <c r="E11" s="21">
        <v>7</v>
      </c>
      <c r="F11" s="21">
        <v>13</v>
      </c>
      <c r="G11" s="21">
        <v>2</v>
      </c>
      <c r="H11" s="21">
        <v>576</v>
      </c>
      <c r="I11" s="21">
        <v>3493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88">
        <f>SUM(D11:O11)</f>
        <v>4099</v>
      </c>
      <c r="R11" s="54"/>
    </row>
    <row r="12" spans="1:18" x14ac:dyDescent="0.3">
      <c r="A12" s="76"/>
      <c r="B12" s="80"/>
      <c r="C12" s="84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91"/>
      <c r="R12" s="54"/>
    </row>
    <row r="13" spans="1:18" x14ac:dyDescent="0.3">
      <c r="A13" s="77" t="s">
        <v>91</v>
      </c>
      <c r="B13" s="100">
        <v>4</v>
      </c>
      <c r="C13" s="84" t="s">
        <v>52</v>
      </c>
      <c r="D13" s="31">
        <v>0</v>
      </c>
      <c r="E13" s="31">
        <v>0</v>
      </c>
      <c r="F13" s="31">
        <v>0</v>
      </c>
      <c r="G13" s="31">
        <v>0</v>
      </c>
      <c r="H13" s="102">
        <f>H8*0.5</f>
        <v>400</v>
      </c>
      <c r="I13" s="102">
        <f>I8*0.3</f>
        <v>1350</v>
      </c>
      <c r="J13" s="31">
        <f>$B$13*J8</f>
        <v>24</v>
      </c>
      <c r="K13" s="31">
        <f t="shared" ref="K13:O13" si="0">$B$13*K8</f>
        <v>132</v>
      </c>
      <c r="L13" s="31">
        <f t="shared" si="0"/>
        <v>0</v>
      </c>
      <c r="M13" s="31">
        <f t="shared" si="0"/>
        <v>0</v>
      </c>
      <c r="N13" s="31">
        <f t="shared" si="0"/>
        <v>0</v>
      </c>
      <c r="O13" s="31">
        <f t="shared" si="0"/>
        <v>0</v>
      </c>
      <c r="P13" s="182">
        <f t="shared" ref="P13:P28" si="1">SUM(D13:O13)</f>
        <v>1906</v>
      </c>
      <c r="R13" s="74">
        <v>1</v>
      </c>
    </row>
    <row r="14" spans="1:18" ht="26" x14ac:dyDescent="0.3">
      <c r="A14" s="77" t="s">
        <v>14</v>
      </c>
      <c r="B14" s="60">
        <v>2</v>
      </c>
      <c r="C14" s="84" t="s">
        <v>77</v>
      </c>
      <c r="D14" s="31">
        <v>0</v>
      </c>
      <c r="E14" s="31">
        <v>0</v>
      </c>
      <c r="F14" s="31">
        <v>0</v>
      </c>
      <c r="G14" s="31">
        <v>0</v>
      </c>
      <c r="H14" s="102">
        <v>0</v>
      </c>
      <c r="I14" s="102">
        <v>0</v>
      </c>
      <c r="J14" s="31">
        <f t="shared" ref="J14:O14" si="2">$B$14*J8/2</f>
        <v>6</v>
      </c>
      <c r="K14" s="31">
        <f t="shared" si="2"/>
        <v>33</v>
      </c>
      <c r="L14" s="31">
        <f t="shared" si="2"/>
        <v>0</v>
      </c>
      <c r="M14" s="31">
        <f t="shared" si="2"/>
        <v>0</v>
      </c>
      <c r="N14" s="31">
        <f t="shared" si="2"/>
        <v>0</v>
      </c>
      <c r="O14" s="31">
        <f t="shared" si="2"/>
        <v>0</v>
      </c>
      <c r="P14" s="182">
        <f t="shared" si="1"/>
        <v>39</v>
      </c>
      <c r="R14" s="74">
        <v>0.5</v>
      </c>
    </row>
    <row r="15" spans="1:18" ht="26" x14ac:dyDescent="0.3">
      <c r="A15" s="77" t="s">
        <v>50</v>
      </c>
      <c r="B15" s="60">
        <v>32</v>
      </c>
      <c r="C15" s="84" t="s">
        <v>76</v>
      </c>
      <c r="D15" s="31">
        <f>D$9*$B15*$R15</f>
        <v>0</v>
      </c>
      <c r="E15" s="31">
        <f t="shared" ref="E15:G18" si="3">ROUND(E$9*$B15*$R15,0)</f>
        <v>0</v>
      </c>
      <c r="F15" s="31">
        <f t="shared" si="3"/>
        <v>0</v>
      </c>
      <c r="G15" s="31">
        <f t="shared" si="3"/>
        <v>0</v>
      </c>
      <c r="H15" s="102">
        <f>1*H8</f>
        <v>800</v>
      </c>
      <c r="I15" s="102">
        <f>I8*1.5</f>
        <v>6750</v>
      </c>
      <c r="J15" s="31">
        <f t="shared" ref="J15:K18" si="4">ROUND(J$9*$B15*$R15,0)</f>
        <v>144</v>
      </c>
      <c r="K15" s="31">
        <f t="shared" si="4"/>
        <v>792</v>
      </c>
      <c r="L15" s="99">
        <f t="shared" ref="L15:O16" si="5">ROUND(L$9*$B15*$R15,0)/2</f>
        <v>0</v>
      </c>
      <c r="M15" s="99">
        <f t="shared" si="5"/>
        <v>0</v>
      </c>
      <c r="N15" s="99">
        <f t="shared" si="5"/>
        <v>0</v>
      </c>
      <c r="O15" s="99">
        <f t="shared" si="5"/>
        <v>0</v>
      </c>
      <c r="P15" s="182">
        <f t="shared" si="1"/>
        <v>8486</v>
      </c>
      <c r="R15" s="74">
        <v>0.75</v>
      </c>
    </row>
    <row r="16" spans="1:18" x14ac:dyDescent="0.3">
      <c r="A16" s="77" t="s">
        <v>15</v>
      </c>
      <c r="B16" s="60">
        <v>32</v>
      </c>
      <c r="C16" s="84" t="s">
        <v>54</v>
      </c>
      <c r="D16" s="31">
        <f>ROUND(D$9*$B16*$R16,0)</f>
        <v>0</v>
      </c>
      <c r="E16" s="31">
        <f t="shared" si="3"/>
        <v>0</v>
      </c>
      <c r="F16" s="31">
        <f t="shared" si="3"/>
        <v>0</v>
      </c>
      <c r="G16" s="31">
        <f t="shared" si="3"/>
        <v>0</v>
      </c>
      <c r="H16" s="102">
        <f>65*2*12</f>
        <v>1560</v>
      </c>
      <c r="I16" s="102">
        <v>0</v>
      </c>
      <c r="J16" s="31">
        <f t="shared" si="4"/>
        <v>192</v>
      </c>
      <c r="K16" s="31">
        <f t="shared" si="4"/>
        <v>1056</v>
      </c>
      <c r="L16" s="99">
        <f t="shared" si="5"/>
        <v>0</v>
      </c>
      <c r="M16" s="99">
        <f t="shared" si="5"/>
        <v>0</v>
      </c>
      <c r="N16" s="99">
        <f t="shared" si="5"/>
        <v>0</v>
      </c>
      <c r="O16" s="99">
        <f t="shared" si="5"/>
        <v>0</v>
      </c>
      <c r="P16" s="182">
        <f t="shared" si="1"/>
        <v>2808</v>
      </c>
      <c r="R16" s="60">
        <v>1</v>
      </c>
    </row>
    <row r="17" spans="1:18" x14ac:dyDescent="0.3">
      <c r="A17" s="77" t="s">
        <v>16</v>
      </c>
      <c r="B17" s="60">
        <v>6</v>
      </c>
      <c r="C17" s="84" t="s">
        <v>78</v>
      </c>
      <c r="D17" s="31">
        <f>D$9*$B17*$R17</f>
        <v>0</v>
      </c>
      <c r="E17" s="31">
        <f t="shared" si="3"/>
        <v>0</v>
      </c>
      <c r="F17" s="31">
        <f t="shared" si="3"/>
        <v>0</v>
      </c>
      <c r="G17" s="31">
        <f t="shared" si="3"/>
        <v>0</v>
      </c>
      <c r="H17" s="102">
        <f>H11*1/6</f>
        <v>96</v>
      </c>
      <c r="I17" s="102">
        <f>I11*1/6</f>
        <v>582.16666666666663</v>
      </c>
      <c r="J17" s="31">
        <f t="shared" si="4"/>
        <v>0</v>
      </c>
      <c r="K17" s="31">
        <f t="shared" si="4"/>
        <v>0</v>
      </c>
      <c r="L17" s="31">
        <f t="shared" ref="L17:O18" si="6">ROUND(L$9*$B17*$R17,0)</f>
        <v>0</v>
      </c>
      <c r="M17" s="31">
        <f t="shared" si="6"/>
        <v>0</v>
      </c>
      <c r="N17" s="31">
        <f t="shared" si="6"/>
        <v>0</v>
      </c>
      <c r="O17" s="31">
        <f t="shared" si="6"/>
        <v>0</v>
      </c>
      <c r="P17" s="182">
        <f t="shared" si="1"/>
        <v>678.16666666666663</v>
      </c>
      <c r="R17" s="60">
        <v>0</v>
      </c>
    </row>
    <row r="18" spans="1:18" ht="26" x14ac:dyDescent="0.3">
      <c r="A18" s="77" t="s">
        <v>44</v>
      </c>
      <c r="B18" s="60">
        <v>16</v>
      </c>
      <c r="C18" s="84" t="s">
        <v>95</v>
      </c>
      <c r="D18" s="31">
        <f>ROUND(D$9*$B18*$R18,0)</f>
        <v>0</v>
      </c>
      <c r="E18" s="31">
        <f t="shared" si="3"/>
        <v>0</v>
      </c>
      <c r="F18" s="31">
        <f t="shared" si="3"/>
        <v>0</v>
      </c>
      <c r="G18" s="31">
        <f t="shared" si="3"/>
        <v>0</v>
      </c>
      <c r="H18" s="102">
        <v>0</v>
      </c>
      <c r="I18" s="102">
        <v>0</v>
      </c>
      <c r="J18" s="31">
        <f t="shared" si="4"/>
        <v>72</v>
      </c>
      <c r="K18" s="31">
        <f t="shared" si="4"/>
        <v>396</v>
      </c>
      <c r="L18" s="31">
        <f t="shared" si="6"/>
        <v>0</v>
      </c>
      <c r="M18" s="31">
        <f t="shared" si="6"/>
        <v>0</v>
      </c>
      <c r="N18" s="31">
        <f t="shared" si="6"/>
        <v>0</v>
      </c>
      <c r="O18" s="31">
        <f t="shared" si="6"/>
        <v>0</v>
      </c>
      <c r="P18" s="182">
        <f t="shared" si="1"/>
        <v>468</v>
      </c>
      <c r="R18" s="74">
        <v>0.75</v>
      </c>
    </row>
    <row r="19" spans="1:18" ht="26" x14ac:dyDescent="0.3">
      <c r="A19" s="77" t="s">
        <v>17</v>
      </c>
      <c r="B19" s="60">
        <v>16</v>
      </c>
      <c r="C19" s="84" t="s">
        <v>55</v>
      </c>
      <c r="D19" s="31">
        <v>0</v>
      </c>
      <c r="E19" s="31">
        <v>0</v>
      </c>
      <c r="F19" s="31">
        <v>0</v>
      </c>
      <c r="G19" s="31">
        <v>0</v>
      </c>
      <c r="H19" s="102">
        <v>0</v>
      </c>
      <c r="I19" s="102">
        <v>0</v>
      </c>
      <c r="J19" s="31">
        <f t="shared" ref="J19:O19" si="7">$B$19*J8*0.2</f>
        <v>19.200000000000003</v>
      </c>
      <c r="K19" s="31">
        <f t="shared" si="7"/>
        <v>105.60000000000001</v>
      </c>
      <c r="L19" s="31">
        <f t="shared" si="7"/>
        <v>0</v>
      </c>
      <c r="M19" s="31">
        <f t="shared" si="7"/>
        <v>0</v>
      </c>
      <c r="N19" s="31">
        <f t="shared" si="7"/>
        <v>0</v>
      </c>
      <c r="O19" s="31">
        <f t="shared" si="7"/>
        <v>0</v>
      </c>
      <c r="P19" s="182">
        <f t="shared" si="1"/>
        <v>124.80000000000001</v>
      </c>
      <c r="R19" s="74">
        <v>0.2</v>
      </c>
    </row>
    <row r="20" spans="1:18" ht="26" x14ac:dyDescent="0.3">
      <c r="A20" s="77" t="s">
        <v>18</v>
      </c>
      <c r="B20" s="60">
        <v>20</v>
      </c>
      <c r="C20" s="84" t="s">
        <v>53</v>
      </c>
      <c r="D20" s="31">
        <f>ROUND(D$9*$B20*$R20,0)</f>
        <v>0</v>
      </c>
      <c r="E20" s="31">
        <f>ROUND(E$9*$B20*$R20,0)</f>
        <v>0</v>
      </c>
      <c r="F20" s="31">
        <f>ROUND(F$9*$B20*$R20,0)</f>
        <v>0</v>
      </c>
      <c r="G20" s="31">
        <f>ROUND(G$9*$B20*$R20,0)</f>
        <v>0</v>
      </c>
      <c r="H20" s="102">
        <f>$B$20*25*0.5</f>
        <v>250</v>
      </c>
      <c r="I20" s="102">
        <v>0</v>
      </c>
      <c r="J20" s="31">
        <f t="shared" ref="J20:O20" si="8">ROUND(J$9*$B20*$R20,0)</f>
        <v>60</v>
      </c>
      <c r="K20" s="31">
        <f t="shared" si="8"/>
        <v>330</v>
      </c>
      <c r="L20" s="31">
        <f t="shared" si="8"/>
        <v>0</v>
      </c>
      <c r="M20" s="31">
        <f t="shared" si="8"/>
        <v>0</v>
      </c>
      <c r="N20" s="31">
        <f t="shared" si="8"/>
        <v>0</v>
      </c>
      <c r="O20" s="31">
        <f t="shared" si="8"/>
        <v>0</v>
      </c>
      <c r="P20" s="182">
        <f t="shared" si="1"/>
        <v>640</v>
      </c>
      <c r="R20" s="74">
        <v>0.5</v>
      </c>
    </row>
    <row r="21" spans="1:18" ht="26" x14ac:dyDescent="0.3">
      <c r="A21" s="77" t="s">
        <v>19</v>
      </c>
      <c r="B21" s="60">
        <v>16</v>
      </c>
      <c r="C21" s="84" t="s">
        <v>94</v>
      </c>
      <c r="D21" s="31">
        <f>ROUND(D$10*$B21*$R21,0)</f>
        <v>0</v>
      </c>
      <c r="E21" s="31">
        <f>ROUND(E$10*$B21*$R21,0)</f>
        <v>0</v>
      </c>
      <c r="F21" s="31">
        <f>ROUND(F$10*$B21*$R21,0)</f>
        <v>16</v>
      </c>
      <c r="G21" s="31">
        <f>ROUND(G$10*$B21*$R21,0)</f>
        <v>0</v>
      </c>
      <c r="H21" s="31">
        <f>ROUND(H$10*$B21*$R21,0)</f>
        <v>0</v>
      </c>
      <c r="I21" s="102">
        <f>I11*2%*4</f>
        <v>279.44</v>
      </c>
      <c r="J21" s="31">
        <f t="shared" ref="J21:O21" si="9">ROUND(J$10*$B21*$R21,0)</f>
        <v>0</v>
      </c>
      <c r="K21" s="31">
        <f t="shared" si="9"/>
        <v>0</v>
      </c>
      <c r="L21" s="31">
        <f t="shared" si="9"/>
        <v>0</v>
      </c>
      <c r="M21" s="31">
        <f t="shared" si="9"/>
        <v>0</v>
      </c>
      <c r="N21" s="31">
        <f t="shared" si="9"/>
        <v>0</v>
      </c>
      <c r="O21" s="31">
        <f t="shared" si="9"/>
        <v>0</v>
      </c>
      <c r="P21" s="182">
        <f t="shared" si="1"/>
        <v>295.44</v>
      </c>
      <c r="R21" s="74">
        <v>0.5</v>
      </c>
    </row>
    <row r="22" spans="1:18" x14ac:dyDescent="0.3">
      <c r="A22" s="77" t="s">
        <v>23</v>
      </c>
      <c r="B22" s="60">
        <v>18</v>
      </c>
      <c r="C22" s="84" t="s">
        <v>68</v>
      </c>
      <c r="D22" s="31">
        <f t="shared" ref="D22:G23" si="10">ROUND(D$9*$B22*$R22,0)</f>
        <v>0</v>
      </c>
      <c r="E22" s="31">
        <f t="shared" si="10"/>
        <v>0</v>
      </c>
      <c r="F22" s="31">
        <f t="shared" si="10"/>
        <v>0</v>
      </c>
      <c r="G22" s="31">
        <f t="shared" si="10"/>
        <v>0</v>
      </c>
      <c r="H22" s="102">
        <f>ROUND(65*10*0.25,0)</f>
        <v>163</v>
      </c>
      <c r="I22" s="102">
        <f>I11*1%*6</f>
        <v>209.57999999999998</v>
      </c>
      <c r="J22" s="31">
        <f t="shared" ref="J22:O23" si="11">ROUND(J$9*$B22*$R22,0)</f>
        <v>11</v>
      </c>
      <c r="K22" s="31">
        <f t="shared" si="11"/>
        <v>59</v>
      </c>
      <c r="L22" s="31">
        <f t="shared" si="11"/>
        <v>0</v>
      </c>
      <c r="M22" s="31">
        <f t="shared" si="11"/>
        <v>0</v>
      </c>
      <c r="N22" s="31">
        <f t="shared" si="11"/>
        <v>0</v>
      </c>
      <c r="O22" s="31">
        <f t="shared" si="11"/>
        <v>0</v>
      </c>
      <c r="P22" s="182">
        <f t="shared" si="1"/>
        <v>442.58</v>
      </c>
      <c r="R22" s="74">
        <v>0.1</v>
      </c>
    </row>
    <row r="23" spans="1:18" x14ac:dyDescent="0.3">
      <c r="A23" s="77" t="s">
        <v>24</v>
      </c>
      <c r="B23" s="60">
        <v>10</v>
      </c>
      <c r="C23" s="84" t="s">
        <v>68</v>
      </c>
      <c r="D23" s="31">
        <f t="shared" si="10"/>
        <v>0</v>
      </c>
      <c r="E23" s="31">
        <f t="shared" si="10"/>
        <v>0</v>
      </c>
      <c r="F23" s="31">
        <f t="shared" si="10"/>
        <v>0</v>
      </c>
      <c r="G23" s="31">
        <f t="shared" si="10"/>
        <v>0</v>
      </c>
      <c r="H23" s="102">
        <f>H11*1%*1</f>
        <v>5.76</v>
      </c>
      <c r="I23" s="102">
        <f>I11*1%*1</f>
        <v>34.93</v>
      </c>
      <c r="J23" s="31">
        <f t="shared" si="11"/>
        <v>6</v>
      </c>
      <c r="K23" s="31">
        <f t="shared" si="11"/>
        <v>33</v>
      </c>
      <c r="L23" s="31">
        <f t="shared" si="11"/>
        <v>0</v>
      </c>
      <c r="M23" s="31">
        <f t="shared" si="11"/>
        <v>0</v>
      </c>
      <c r="N23" s="31">
        <f t="shared" si="11"/>
        <v>0</v>
      </c>
      <c r="O23" s="31">
        <f t="shared" si="11"/>
        <v>0</v>
      </c>
      <c r="P23" s="182">
        <f t="shared" si="1"/>
        <v>79.69</v>
      </c>
      <c r="R23" s="74">
        <v>0.1</v>
      </c>
    </row>
    <row r="24" spans="1:18" x14ac:dyDescent="0.3">
      <c r="A24" s="77" t="s">
        <v>84</v>
      </c>
      <c r="B24" s="60">
        <v>14</v>
      </c>
      <c r="C24" s="85" t="s">
        <v>67</v>
      </c>
      <c r="D24" s="31">
        <v>0</v>
      </c>
      <c r="E24" s="31">
        <v>0</v>
      </c>
      <c r="F24" s="31">
        <f>$R24*$B24</f>
        <v>14</v>
      </c>
      <c r="G24" s="31">
        <f>$R24*$B24</f>
        <v>14</v>
      </c>
      <c r="H24" s="31">
        <f>$R24*$B24</f>
        <v>14</v>
      </c>
      <c r="I24" s="31">
        <f>B24*8</f>
        <v>112</v>
      </c>
      <c r="J24" s="31">
        <f t="shared" ref="J24:K24" si="12">$R24*$B24</f>
        <v>14</v>
      </c>
      <c r="K24" s="31">
        <f t="shared" si="12"/>
        <v>14</v>
      </c>
      <c r="L24" s="31"/>
      <c r="M24" s="31"/>
      <c r="N24" s="31"/>
      <c r="O24" s="31"/>
      <c r="P24" s="88">
        <f t="shared" si="1"/>
        <v>182</v>
      </c>
      <c r="R24" s="55">
        <v>1</v>
      </c>
    </row>
    <row r="25" spans="1:18" ht="26" x14ac:dyDescent="0.3">
      <c r="A25" s="77" t="s">
        <v>56</v>
      </c>
      <c r="B25" s="60">
        <v>14</v>
      </c>
      <c r="C25" s="85" t="s">
        <v>67</v>
      </c>
      <c r="D25" s="31">
        <f t="shared" ref="D25:G28" si="13">$R25*$B25</f>
        <v>0</v>
      </c>
      <c r="E25" s="31">
        <f t="shared" si="13"/>
        <v>0</v>
      </c>
      <c r="F25" s="31">
        <f t="shared" si="13"/>
        <v>0</v>
      </c>
      <c r="G25" s="31">
        <f t="shared" si="13"/>
        <v>0</v>
      </c>
      <c r="H25" s="31">
        <v>14</v>
      </c>
      <c r="I25" s="31">
        <v>14</v>
      </c>
      <c r="J25" s="31">
        <v>14</v>
      </c>
      <c r="K25" s="31">
        <v>14</v>
      </c>
      <c r="L25" s="31"/>
      <c r="M25" s="31"/>
      <c r="N25" s="31"/>
      <c r="O25" s="31"/>
      <c r="P25" s="182">
        <f t="shared" si="1"/>
        <v>56</v>
      </c>
      <c r="R25" s="55">
        <v>0</v>
      </c>
    </row>
    <row r="26" spans="1:18" x14ac:dyDescent="0.3">
      <c r="A26" s="77" t="s">
        <v>57</v>
      </c>
      <c r="B26" s="60">
        <v>49</v>
      </c>
      <c r="C26" s="85" t="s">
        <v>67</v>
      </c>
      <c r="D26" s="31">
        <f t="shared" si="13"/>
        <v>0</v>
      </c>
      <c r="E26" s="31">
        <f t="shared" si="13"/>
        <v>0</v>
      </c>
      <c r="F26" s="31">
        <f t="shared" si="13"/>
        <v>0</v>
      </c>
      <c r="G26" s="31">
        <f t="shared" si="13"/>
        <v>0</v>
      </c>
      <c r="H26" s="31">
        <v>49</v>
      </c>
      <c r="I26" s="31">
        <v>49</v>
      </c>
      <c r="J26" s="31">
        <v>49</v>
      </c>
      <c r="K26" s="31">
        <v>49</v>
      </c>
      <c r="L26" s="31"/>
      <c r="M26" s="31"/>
      <c r="N26" s="31"/>
      <c r="O26" s="31"/>
      <c r="P26" s="182">
        <f t="shared" si="1"/>
        <v>196</v>
      </c>
      <c r="R26" s="55">
        <v>0</v>
      </c>
    </row>
    <row r="27" spans="1:18" ht="26" x14ac:dyDescent="0.3">
      <c r="A27" s="77" t="s">
        <v>58</v>
      </c>
      <c r="B27" s="60">
        <v>49</v>
      </c>
      <c r="C27" s="85" t="s">
        <v>67</v>
      </c>
      <c r="D27" s="31">
        <f t="shared" si="13"/>
        <v>0</v>
      </c>
      <c r="E27" s="31">
        <f t="shared" si="13"/>
        <v>0</v>
      </c>
      <c r="F27" s="31">
        <f t="shared" si="13"/>
        <v>0</v>
      </c>
      <c r="G27" s="31">
        <f t="shared" si="13"/>
        <v>0</v>
      </c>
      <c r="H27" s="31">
        <f t="shared" ref="H27:K27" si="14">$B$27</f>
        <v>49</v>
      </c>
      <c r="I27" s="31">
        <f t="shared" si="14"/>
        <v>49</v>
      </c>
      <c r="J27" s="31">
        <f t="shared" si="14"/>
        <v>49</v>
      </c>
      <c r="K27" s="31">
        <f t="shared" si="14"/>
        <v>49</v>
      </c>
      <c r="L27" s="31"/>
      <c r="M27" s="31"/>
      <c r="N27" s="31"/>
      <c r="O27" s="31"/>
      <c r="P27" s="182">
        <f t="shared" si="1"/>
        <v>196</v>
      </c>
      <c r="R27" s="55">
        <v>0</v>
      </c>
    </row>
    <row r="28" spans="1:18" ht="52" x14ac:dyDescent="0.3">
      <c r="A28" s="77" t="s">
        <v>49</v>
      </c>
      <c r="B28" s="60">
        <v>15</v>
      </c>
      <c r="C28" s="84" t="s">
        <v>69</v>
      </c>
      <c r="D28" s="31">
        <f t="shared" si="13"/>
        <v>0</v>
      </c>
      <c r="E28" s="31">
        <f t="shared" si="13"/>
        <v>0</v>
      </c>
      <c r="F28" s="31">
        <f t="shared" si="13"/>
        <v>0</v>
      </c>
      <c r="G28" s="31">
        <f t="shared" si="13"/>
        <v>0</v>
      </c>
      <c r="H28" s="31">
        <f t="shared" ref="H28:K28" si="15">$B$28</f>
        <v>15</v>
      </c>
      <c r="I28" s="102">
        <f>4*12*1</f>
        <v>48</v>
      </c>
      <c r="J28" s="31">
        <f t="shared" si="15"/>
        <v>15</v>
      </c>
      <c r="K28" s="31">
        <f t="shared" si="15"/>
        <v>15</v>
      </c>
      <c r="L28" s="31"/>
      <c r="M28" s="31"/>
      <c r="N28" s="31"/>
      <c r="O28" s="31"/>
      <c r="P28" s="182">
        <f t="shared" si="1"/>
        <v>93</v>
      </c>
      <c r="R28" s="55">
        <v>0</v>
      </c>
    </row>
    <row r="29" spans="1:18" ht="39" x14ac:dyDescent="0.3">
      <c r="A29" s="77" t="s">
        <v>20</v>
      </c>
      <c r="B29" s="60">
        <v>24</v>
      </c>
      <c r="C29" s="84" t="s">
        <v>71</v>
      </c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182">
        <f>B29*R29</f>
        <v>24</v>
      </c>
      <c r="R29" s="55">
        <v>1</v>
      </c>
    </row>
    <row r="30" spans="1:18" ht="26" x14ac:dyDescent="0.3">
      <c r="A30" s="77" t="s">
        <v>21</v>
      </c>
      <c r="B30" s="60" t="s">
        <v>27</v>
      </c>
      <c r="C30" s="84" t="s">
        <v>72</v>
      </c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182">
        <f>B30*R30</f>
        <v>48</v>
      </c>
      <c r="R30" s="55">
        <v>3</v>
      </c>
    </row>
    <row r="31" spans="1:18" x14ac:dyDescent="0.3">
      <c r="A31" s="77" t="s">
        <v>22</v>
      </c>
      <c r="B31" s="60">
        <v>18</v>
      </c>
      <c r="C31" s="84" t="s">
        <v>68</v>
      </c>
      <c r="D31" s="31">
        <f>ROUND(D$11*$B31*$R31,0)</f>
        <v>22</v>
      </c>
      <c r="E31" s="31">
        <f>ROUND(E$11*$B31*$R31,0)</f>
        <v>19</v>
      </c>
      <c r="F31" s="31">
        <f>ROUND(F$11*$B31*$R31,0)</f>
        <v>35</v>
      </c>
      <c r="G31" s="31">
        <f>ROUND(G$11*$B31*$R31,0)</f>
        <v>5</v>
      </c>
      <c r="H31" s="102">
        <f>ROUND(H$11*1%*4,0)</f>
        <v>23</v>
      </c>
      <c r="I31" s="102">
        <f>ROUND(I$11*1%*4,0)</f>
        <v>140</v>
      </c>
      <c r="J31" s="31">
        <f t="shared" ref="J31:O31" si="16">ROUND(J$11*$B31*$R31,0)</f>
        <v>0</v>
      </c>
      <c r="K31" s="31">
        <f t="shared" si="16"/>
        <v>0</v>
      </c>
      <c r="L31" s="31">
        <f t="shared" si="16"/>
        <v>0</v>
      </c>
      <c r="M31" s="31">
        <f t="shared" si="16"/>
        <v>0</v>
      </c>
      <c r="N31" s="31">
        <f t="shared" si="16"/>
        <v>0</v>
      </c>
      <c r="O31" s="31">
        <f t="shared" si="16"/>
        <v>0</v>
      </c>
      <c r="P31" s="182">
        <f>SUM(D31:O31)</f>
        <v>244</v>
      </c>
      <c r="R31" s="74">
        <v>0.15</v>
      </c>
    </row>
    <row r="32" spans="1:18" ht="26" x14ac:dyDescent="0.3">
      <c r="A32" s="77" t="s">
        <v>59</v>
      </c>
      <c r="B32" s="60">
        <v>21</v>
      </c>
      <c r="C32" s="84" t="s">
        <v>70</v>
      </c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182">
        <f>R32*B32</f>
        <v>84</v>
      </c>
      <c r="R32" s="55">
        <v>4</v>
      </c>
    </row>
    <row r="33" spans="1:18" ht="39" x14ac:dyDescent="0.3">
      <c r="A33" s="77" t="s">
        <v>60</v>
      </c>
      <c r="B33" s="60">
        <v>35</v>
      </c>
      <c r="C33" s="84" t="s">
        <v>71</v>
      </c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182">
        <f>R33*B33</f>
        <v>35</v>
      </c>
      <c r="R33" s="55">
        <v>1</v>
      </c>
    </row>
    <row r="34" spans="1:18" x14ac:dyDescent="0.3">
      <c r="A34" s="78" t="s">
        <v>66</v>
      </c>
      <c r="B34" s="60" t="s">
        <v>28</v>
      </c>
      <c r="C34" s="84" t="s">
        <v>73</v>
      </c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88">
        <f>R34*B34</f>
        <v>40</v>
      </c>
      <c r="R34" s="55">
        <v>4</v>
      </c>
    </row>
    <row r="35" spans="1:18" x14ac:dyDescent="0.3">
      <c r="A35" s="77" t="s">
        <v>25</v>
      </c>
      <c r="B35" s="60">
        <v>14</v>
      </c>
      <c r="C35" s="84" t="s">
        <v>71</v>
      </c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88">
        <f>R35*B35</f>
        <v>14</v>
      </c>
      <c r="R35" s="55">
        <v>1</v>
      </c>
    </row>
    <row r="36" spans="1:18" x14ac:dyDescent="0.3">
      <c r="A36" s="77" t="s">
        <v>61</v>
      </c>
      <c r="B36" s="61">
        <v>450</v>
      </c>
      <c r="C36" s="84" t="s">
        <v>74</v>
      </c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88">
        <f>B36</f>
        <v>450</v>
      </c>
      <c r="R36" s="75"/>
    </row>
    <row r="37" spans="1:18" x14ac:dyDescent="0.3">
      <c r="A37" s="77" t="s">
        <v>64</v>
      </c>
      <c r="B37" s="61">
        <v>450</v>
      </c>
      <c r="C37" s="84" t="s">
        <v>74</v>
      </c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88">
        <f>B37</f>
        <v>450</v>
      </c>
      <c r="R37" s="75"/>
    </row>
    <row r="38" spans="1:18" x14ac:dyDescent="0.3"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</row>
    <row r="39" spans="1:18" x14ac:dyDescent="0.3">
      <c r="A39" s="86" t="s">
        <v>30</v>
      </c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58">
        <f>SUM(P13:P37)</f>
        <v>18079.676666666666</v>
      </c>
    </row>
    <row r="40" spans="1:18" hidden="1" x14ac:dyDescent="0.3"/>
    <row r="41" spans="1:18" hidden="1" x14ac:dyDescent="0.3">
      <c r="A41" s="56" t="s">
        <v>45</v>
      </c>
      <c r="B41" s="57">
        <f>(P13+P14+P15+P16+P17+P18+P19+P20+P21+P22+P23+P25+P26+P27+P28+P29+P30+P31+P32+P33)/160</f>
        <v>105.89797916666666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</row>
    <row r="42" spans="1:18" hidden="1" x14ac:dyDescent="0.3">
      <c r="A42" s="51" t="s">
        <v>46</v>
      </c>
      <c r="B42" s="52">
        <f>COUNTIF(Izmaksas!B7:M22,"&gt;0")</f>
        <v>158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</row>
    <row r="43" spans="1:18" hidden="1" x14ac:dyDescent="0.3"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</row>
    <row r="44" spans="1:18" x14ac:dyDescent="0.3"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</row>
    <row r="45" spans="1:18" x14ac:dyDescent="0.3"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</row>
    <row r="46" spans="1:18" x14ac:dyDescent="0.3"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</row>
    <row r="47" spans="1:18" x14ac:dyDescent="0.3"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</row>
    <row r="48" spans="1:18" x14ac:dyDescent="0.3"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</row>
    <row r="49" s="20" customFormat="1" x14ac:dyDescent="0.3"/>
    <row r="50" s="20" customFormat="1" x14ac:dyDescent="0.3"/>
    <row r="51" s="20" customFormat="1" x14ac:dyDescent="0.3"/>
    <row r="52" s="20" customFormat="1" x14ac:dyDescent="0.3"/>
    <row r="53" s="20" customFormat="1" x14ac:dyDescent="0.3"/>
    <row r="54" s="20" customFormat="1" x14ac:dyDescent="0.3"/>
    <row r="55" s="20" customFormat="1" x14ac:dyDescent="0.3"/>
    <row r="56" s="20" customFormat="1" x14ac:dyDescent="0.3"/>
    <row r="57" s="20" customFormat="1" x14ac:dyDescent="0.3"/>
    <row r="58" s="20" customFormat="1" x14ac:dyDescent="0.3"/>
    <row r="59" s="20" customFormat="1" x14ac:dyDescent="0.3"/>
    <row r="60" s="20" customFormat="1" x14ac:dyDescent="0.3"/>
    <row r="61" s="20" customFormat="1" x14ac:dyDescent="0.3"/>
    <row r="62" s="20" customFormat="1" x14ac:dyDescent="0.3"/>
    <row r="63" s="20" customFormat="1" x14ac:dyDescent="0.3"/>
    <row r="64" s="20" customFormat="1" x14ac:dyDescent="0.3"/>
    <row r="65" s="20" customFormat="1" x14ac:dyDescent="0.3"/>
    <row r="66" s="20" customFormat="1" x14ac:dyDescent="0.3"/>
    <row r="67" s="20" customFormat="1" x14ac:dyDescent="0.3"/>
    <row r="68" s="20" customFormat="1" x14ac:dyDescent="0.3"/>
    <row r="69" s="20" customFormat="1" x14ac:dyDescent="0.3"/>
    <row r="70" s="20" customFormat="1" x14ac:dyDescent="0.3"/>
    <row r="71" s="20" customFormat="1" x14ac:dyDescent="0.3"/>
    <row r="72" s="20" customFormat="1" x14ac:dyDescent="0.3"/>
    <row r="73" s="20" customFormat="1" x14ac:dyDescent="0.3"/>
    <row r="74" s="20" customFormat="1" x14ac:dyDescent="0.3"/>
    <row r="75" s="20" customFormat="1" x14ac:dyDescent="0.3"/>
    <row r="76" s="20" customFormat="1" x14ac:dyDescent="0.3"/>
    <row r="77" s="20" customFormat="1" x14ac:dyDescent="0.3"/>
    <row r="78" s="20" customFormat="1" x14ac:dyDescent="0.3"/>
    <row r="79" s="20" customFormat="1" x14ac:dyDescent="0.3"/>
    <row r="80" s="20" customFormat="1" x14ac:dyDescent="0.3"/>
    <row r="81" s="20" customFormat="1" x14ac:dyDescent="0.3"/>
    <row r="82" s="20" customFormat="1" x14ac:dyDescent="0.3"/>
    <row r="83" s="20" customFormat="1" x14ac:dyDescent="0.3"/>
    <row r="84" s="20" customFormat="1" x14ac:dyDescent="0.3"/>
    <row r="85" s="20" customFormat="1" x14ac:dyDescent="0.3"/>
    <row r="86" s="20" customFormat="1" x14ac:dyDescent="0.3"/>
    <row r="87" s="20" customFormat="1" x14ac:dyDescent="0.3"/>
    <row r="88" s="20" customFormat="1" x14ac:dyDescent="0.3"/>
    <row r="89" s="20" customFormat="1" x14ac:dyDescent="0.3"/>
    <row r="90" s="20" customFormat="1" x14ac:dyDescent="0.3"/>
    <row r="91" s="20" customFormat="1" x14ac:dyDescent="0.3"/>
    <row r="92" s="20" customFormat="1" x14ac:dyDescent="0.3"/>
    <row r="93" s="20" customFormat="1" x14ac:dyDescent="0.3"/>
    <row r="94" s="20" customFormat="1" x14ac:dyDescent="0.3"/>
    <row r="95" s="20" customFormat="1" x14ac:dyDescent="0.3"/>
    <row r="96" s="20" customFormat="1" x14ac:dyDescent="0.3"/>
    <row r="97" s="20" customFormat="1" x14ac:dyDescent="0.3"/>
    <row r="98" s="20" customFormat="1" x14ac:dyDescent="0.3"/>
    <row r="99" s="20" customFormat="1" x14ac:dyDescent="0.3"/>
    <row r="100" s="20" customFormat="1" x14ac:dyDescent="0.3"/>
    <row r="101" s="20" customFormat="1" x14ac:dyDescent="0.3"/>
    <row r="102" s="20" customFormat="1" x14ac:dyDescent="0.3"/>
    <row r="103" s="20" customFormat="1" x14ac:dyDescent="0.3"/>
    <row r="104" s="20" customFormat="1" x14ac:dyDescent="0.3"/>
    <row r="105" s="20" customFormat="1" x14ac:dyDescent="0.3"/>
    <row r="106" s="20" customFormat="1" x14ac:dyDescent="0.3"/>
    <row r="107" s="20" customFormat="1" x14ac:dyDescent="0.3"/>
    <row r="108" s="20" customFormat="1" x14ac:dyDescent="0.3"/>
    <row r="109" s="20" customFormat="1" x14ac:dyDescent="0.3"/>
    <row r="110" s="20" customFormat="1" x14ac:dyDescent="0.3"/>
    <row r="111" s="20" customFormat="1" x14ac:dyDescent="0.3"/>
    <row r="112" s="20" customFormat="1" x14ac:dyDescent="0.3"/>
    <row r="113" s="20" customFormat="1" x14ac:dyDescent="0.3"/>
    <row r="114" s="20" customFormat="1" x14ac:dyDescent="0.3"/>
    <row r="115" s="20" customFormat="1" x14ac:dyDescent="0.3"/>
    <row r="116" s="20" customFormat="1" x14ac:dyDescent="0.3"/>
    <row r="117" s="20" customFormat="1" x14ac:dyDescent="0.3"/>
    <row r="118" s="20" customFormat="1" x14ac:dyDescent="0.3"/>
    <row r="119" s="20" customFormat="1" x14ac:dyDescent="0.3"/>
    <row r="120" s="20" customFormat="1" x14ac:dyDescent="0.3"/>
    <row r="121" s="20" customFormat="1" x14ac:dyDescent="0.3"/>
    <row r="122" s="20" customFormat="1" x14ac:dyDescent="0.3"/>
    <row r="123" s="20" customFormat="1" x14ac:dyDescent="0.3"/>
    <row r="124" s="20" customFormat="1" x14ac:dyDescent="0.3"/>
    <row r="125" s="20" customFormat="1" x14ac:dyDescent="0.3"/>
    <row r="126" s="20" customFormat="1" x14ac:dyDescent="0.3"/>
    <row r="127" s="20" customFormat="1" x14ac:dyDescent="0.3"/>
    <row r="128" s="20" customFormat="1" x14ac:dyDescent="0.3"/>
    <row r="129" s="20" customFormat="1" x14ac:dyDescent="0.3"/>
    <row r="130" s="20" customFormat="1" x14ac:dyDescent="0.3"/>
    <row r="131" s="20" customFormat="1" x14ac:dyDescent="0.3"/>
    <row r="132" s="20" customFormat="1" x14ac:dyDescent="0.3"/>
    <row r="133" s="20" customFormat="1" x14ac:dyDescent="0.3"/>
    <row r="134" s="20" customFormat="1" x14ac:dyDescent="0.3"/>
    <row r="135" s="20" customFormat="1" x14ac:dyDescent="0.3"/>
    <row r="136" s="20" customFormat="1" x14ac:dyDescent="0.3"/>
    <row r="137" s="20" customFormat="1" x14ac:dyDescent="0.3"/>
    <row r="138" s="20" customFormat="1" x14ac:dyDescent="0.3"/>
    <row r="139" s="20" customFormat="1" x14ac:dyDescent="0.3"/>
    <row r="140" s="20" customFormat="1" x14ac:dyDescent="0.3"/>
    <row r="141" s="20" customFormat="1" x14ac:dyDescent="0.3"/>
    <row r="142" s="20" customFormat="1" x14ac:dyDescent="0.3"/>
    <row r="143" s="20" customFormat="1" x14ac:dyDescent="0.3"/>
    <row r="144" s="20" customFormat="1" x14ac:dyDescent="0.3"/>
    <row r="145" s="20" customFormat="1" x14ac:dyDescent="0.3"/>
    <row r="146" s="20" customFormat="1" x14ac:dyDescent="0.3"/>
    <row r="147" s="20" customFormat="1" x14ac:dyDescent="0.3"/>
    <row r="148" s="20" customFormat="1" x14ac:dyDescent="0.3"/>
    <row r="149" s="20" customFormat="1" x14ac:dyDescent="0.3"/>
    <row r="150" s="20" customFormat="1" x14ac:dyDescent="0.3"/>
    <row r="151" s="20" customFormat="1" x14ac:dyDescent="0.3"/>
    <row r="152" s="20" customFormat="1" x14ac:dyDescent="0.3"/>
    <row r="153" s="20" customFormat="1" x14ac:dyDescent="0.3"/>
    <row r="154" s="20" customFormat="1" x14ac:dyDescent="0.3"/>
    <row r="155" s="20" customFormat="1" x14ac:dyDescent="0.3"/>
    <row r="156" s="20" customFormat="1" x14ac:dyDescent="0.3"/>
    <row r="157" s="20" customFormat="1" x14ac:dyDescent="0.3"/>
    <row r="158" s="20" customFormat="1" x14ac:dyDescent="0.3"/>
    <row r="159" s="20" customFormat="1" x14ac:dyDescent="0.3"/>
    <row r="160" s="20" customFormat="1" x14ac:dyDescent="0.3"/>
    <row r="161" s="20" customFormat="1" x14ac:dyDescent="0.3"/>
    <row r="162" s="20" customFormat="1" x14ac:dyDescent="0.3"/>
    <row r="163" s="20" customFormat="1" x14ac:dyDescent="0.3"/>
    <row r="164" s="20" customFormat="1" x14ac:dyDescent="0.3"/>
    <row r="165" s="20" customFormat="1" x14ac:dyDescent="0.3"/>
    <row r="166" s="20" customFormat="1" x14ac:dyDescent="0.3"/>
    <row r="167" s="20" customFormat="1" x14ac:dyDescent="0.3"/>
    <row r="168" s="20" customFormat="1" x14ac:dyDescent="0.3"/>
    <row r="169" s="20" customFormat="1" x14ac:dyDescent="0.3"/>
    <row r="170" s="20" customFormat="1" x14ac:dyDescent="0.3"/>
    <row r="171" s="20" customFormat="1" x14ac:dyDescent="0.3"/>
    <row r="172" s="20" customFormat="1" x14ac:dyDescent="0.3"/>
    <row r="173" s="20" customFormat="1" x14ac:dyDescent="0.3"/>
    <row r="174" s="20" customFormat="1" x14ac:dyDescent="0.3"/>
    <row r="175" s="20" customFormat="1" x14ac:dyDescent="0.3"/>
    <row r="176" s="20" customFormat="1" x14ac:dyDescent="0.3"/>
    <row r="177" s="20" customFormat="1" x14ac:dyDescent="0.3"/>
    <row r="178" s="20" customFormat="1" x14ac:dyDescent="0.3"/>
    <row r="179" s="20" customFormat="1" x14ac:dyDescent="0.3"/>
    <row r="180" s="20" customFormat="1" x14ac:dyDescent="0.3"/>
    <row r="181" s="20" customFormat="1" x14ac:dyDescent="0.3"/>
    <row r="182" s="20" customFormat="1" x14ac:dyDescent="0.3"/>
    <row r="183" s="20" customFormat="1" x14ac:dyDescent="0.3"/>
    <row r="184" s="20" customFormat="1" x14ac:dyDescent="0.3"/>
    <row r="185" s="20" customFormat="1" x14ac:dyDescent="0.3"/>
    <row r="186" s="20" customFormat="1" x14ac:dyDescent="0.3"/>
    <row r="187" s="20" customFormat="1" x14ac:dyDescent="0.3"/>
    <row r="188" s="20" customFormat="1" x14ac:dyDescent="0.3"/>
    <row r="189" s="20" customFormat="1" x14ac:dyDescent="0.3"/>
    <row r="190" s="20" customFormat="1" x14ac:dyDescent="0.3"/>
    <row r="191" s="20" customFormat="1" x14ac:dyDescent="0.3"/>
    <row r="192" s="20" customFormat="1" x14ac:dyDescent="0.3"/>
    <row r="193" s="20" customFormat="1" x14ac:dyDescent="0.3"/>
    <row r="194" s="20" customFormat="1" x14ac:dyDescent="0.3"/>
    <row r="195" s="20" customFormat="1" x14ac:dyDescent="0.3"/>
    <row r="196" s="20" customFormat="1" x14ac:dyDescent="0.3"/>
    <row r="197" s="20" customFormat="1" x14ac:dyDescent="0.3"/>
    <row r="198" s="20" customFormat="1" x14ac:dyDescent="0.3"/>
    <row r="199" s="20" customFormat="1" x14ac:dyDescent="0.3"/>
    <row r="200" s="20" customFormat="1" x14ac:dyDescent="0.3"/>
    <row r="201" s="20" customFormat="1" x14ac:dyDescent="0.3"/>
    <row r="202" s="20" customFormat="1" x14ac:dyDescent="0.3"/>
    <row r="203" s="20" customFormat="1" x14ac:dyDescent="0.3"/>
    <row r="204" s="20" customFormat="1" x14ac:dyDescent="0.3"/>
    <row r="205" s="20" customFormat="1" x14ac:dyDescent="0.3"/>
    <row r="206" s="20" customFormat="1" x14ac:dyDescent="0.3"/>
    <row r="207" s="20" customFormat="1" x14ac:dyDescent="0.3"/>
    <row r="208" s="20" customFormat="1" x14ac:dyDescent="0.3"/>
    <row r="209" s="20" customFormat="1" x14ac:dyDescent="0.3"/>
    <row r="210" s="20" customFormat="1" x14ac:dyDescent="0.3"/>
    <row r="211" s="20" customFormat="1" x14ac:dyDescent="0.3"/>
    <row r="212" s="20" customFormat="1" x14ac:dyDescent="0.3"/>
    <row r="213" s="20" customFormat="1" x14ac:dyDescent="0.3"/>
    <row r="214" s="20" customFormat="1" x14ac:dyDescent="0.3"/>
    <row r="215" s="20" customFormat="1" x14ac:dyDescent="0.3"/>
    <row r="216" s="20" customFormat="1" x14ac:dyDescent="0.3"/>
    <row r="217" s="20" customFormat="1" x14ac:dyDescent="0.3"/>
    <row r="218" s="20" customFormat="1" x14ac:dyDescent="0.3"/>
    <row r="219" s="20" customFormat="1" x14ac:dyDescent="0.3"/>
    <row r="220" s="20" customFormat="1" x14ac:dyDescent="0.3"/>
    <row r="221" s="20" customFormat="1" x14ac:dyDescent="0.3"/>
    <row r="222" s="20" customFormat="1" x14ac:dyDescent="0.3"/>
    <row r="223" s="20" customFormat="1" x14ac:dyDescent="0.3"/>
    <row r="224" s="20" customFormat="1" x14ac:dyDescent="0.3"/>
    <row r="225" s="20" customFormat="1" x14ac:dyDescent="0.3"/>
    <row r="226" s="20" customFormat="1" x14ac:dyDescent="0.3"/>
    <row r="227" s="20" customFormat="1" x14ac:dyDescent="0.3"/>
    <row r="228" s="20" customFormat="1" x14ac:dyDescent="0.3"/>
    <row r="229" s="20" customFormat="1" x14ac:dyDescent="0.3"/>
    <row r="230" s="20" customFormat="1" x14ac:dyDescent="0.3"/>
    <row r="231" s="20" customFormat="1" x14ac:dyDescent="0.3"/>
    <row r="232" s="20" customFormat="1" x14ac:dyDescent="0.3"/>
    <row r="233" s="20" customFormat="1" x14ac:dyDescent="0.3"/>
    <row r="234" s="20" customFormat="1" x14ac:dyDescent="0.3"/>
    <row r="235" s="20" customFormat="1" x14ac:dyDescent="0.3"/>
    <row r="236" s="20" customFormat="1" x14ac:dyDescent="0.3"/>
    <row r="237" s="20" customFormat="1" x14ac:dyDescent="0.3"/>
    <row r="238" s="20" customFormat="1" x14ac:dyDescent="0.3"/>
    <row r="239" s="20" customFormat="1" x14ac:dyDescent="0.3"/>
    <row r="240" s="20" customFormat="1" x14ac:dyDescent="0.3"/>
    <row r="241" s="20" customFormat="1" x14ac:dyDescent="0.3"/>
    <row r="242" s="20" customFormat="1" x14ac:dyDescent="0.3"/>
    <row r="243" s="20" customFormat="1" x14ac:dyDescent="0.3"/>
    <row r="244" s="20" customFormat="1" x14ac:dyDescent="0.3"/>
    <row r="245" s="20" customFormat="1" x14ac:dyDescent="0.3"/>
    <row r="246" s="20" customFormat="1" x14ac:dyDescent="0.3"/>
    <row r="247" s="20" customFormat="1" x14ac:dyDescent="0.3"/>
    <row r="248" s="20" customFormat="1" x14ac:dyDescent="0.3"/>
    <row r="249" s="20" customFormat="1" x14ac:dyDescent="0.3"/>
    <row r="250" s="20" customFormat="1" x14ac:dyDescent="0.3"/>
    <row r="251" s="20" customFormat="1" x14ac:dyDescent="0.3"/>
    <row r="252" s="20" customFormat="1" x14ac:dyDescent="0.3"/>
    <row r="253" s="20" customFormat="1" x14ac:dyDescent="0.3"/>
    <row r="254" s="20" customFormat="1" x14ac:dyDescent="0.3"/>
    <row r="255" s="20" customFormat="1" x14ac:dyDescent="0.3"/>
    <row r="256" s="20" customFormat="1" x14ac:dyDescent="0.3"/>
    <row r="257" s="20" customFormat="1" x14ac:dyDescent="0.3"/>
    <row r="258" s="20" customFormat="1" x14ac:dyDescent="0.3"/>
    <row r="259" s="20" customFormat="1" x14ac:dyDescent="0.3"/>
    <row r="260" s="20" customFormat="1" x14ac:dyDescent="0.3"/>
    <row r="261" s="20" customFormat="1" x14ac:dyDescent="0.3"/>
    <row r="262" s="20" customFormat="1" x14ac:dyDescent="0.3"/>
    <row r="263" s="20" customFormat="1" x14ac:dyDescent="0.3"/>
    <row r="264" s="20" customFormat="1" x14ac:dyDescent="0.3"/>
    <row r="265" s="20" customFormat="1" x14ac:dyDescent="0.3"/>
    <row r="266" s="20" customFormat="1" x14ac:dyDescent="0.3"/>
    <row r="267" s="20" customFormat="1" x14ac:dyDescent="0.3"/>
    <row r="268" s="20" customFormat="1" x14ac:dyDescent="0.3"/>
    <row r="269" s="20" customFormat="1" x14ac:dyDescent="0.3"/>
    <row r="270" s="20" customFormat="1" x14ac:dyDescent="0.3"/>
    <row r="271" s="20" customFormat="1" x14ac:dyDescent="0.3"/>
    <row r="272" s="20" customFormat="1" x14ac:dyDescent="0.3"/>
    <row r="273" s="20" customFormat="1" x14ac:dyDescent="0.3"/>
    <row r="274" s="20" customFormat="1" x14ac:dyDescent="0.3"/>
    <row r="275" s="20" customFormat="1" x14ac:dyDescent="0.3"/>
    <row r="276" s="20" customFormat="1" x14ac:dyDescent="0.3"/>
    <row r="277" s="20" customFormat="1" x14ac:dyDescent="0.3"/>
    <row r="278" s="20" customFormat="1" x14ac:dyDescent="0.3"/>
    <row r="279" s="20" customFormat="1" x14ac:dyDescent="0.3"/>
    <row r="280" s="20" customFormat="1" x14ac:dyDescent="0.3"/>
    <row r="281" s="20" customFormat="1" x14ac:dyDescent="0.3"/>
    <row r="282" s="20" customFormat="1" x14ac:dyDescent="0.3"/>
    <row r="283" s="20" customFormat="1" x14ac:dyDescent="0.3"/>
    <row r="284" s="20" customFormat="1" x14ac:dyDescent="0.3"/>
    <row r="285" s="20" customFormat="1" x14ac:dyDescent="0.3"/>
    <row r="286" s="20" customFormat="1" x14ac:dyDescent="0.3"/>
    <row r="287" s="20" customFormat="1" x14ac:dyDescent="0.3"/>
    <row r="288" s="20" customFormat="1" x14ac:dyDescent="0.3"/>
    <row r="289" s="20" customFormat="1" x14ac:dyDescent="0.3"/>
    <row r="290" s="20" customFormat="1" x14ac:dyDescent="0.3"/>
    <row r="291" s="20" customFormat="1" x14ac:dyDescent="0.3"/>
    <row r="292" s="20" customFormat="1" x14ac:dyDescent="0.3"/>
    <row r="293" s="20" customFormat="1" x14ac:dyDescent="0.3"/>
    <row r="294" s="20" customFormat="1" x14ac:dyDescent="0.3"/>
    <row r="295" s="20" customFormat="1" x14ac:dyDescent="0.3"/>
    <row r="296" s="20" customFormat="1" x14ac:dyDescent="0.3"/>
    <row r="297" s="20" customFormat="1" x14ac:dyDescent="0.3"/>
    <row r="298" s="20" customFormat="1" x14ac:dyDescent="0.3"/>
    <row r="299" s="20" customFormat="1" x14ac:dyDescent="0.3"/>
    <row r="300" s="20" customFormat="1" x14ac:dyDescent="0.3"/>
    <row r="301" s="20" customFormat="1" x14ac:dyDescent="0.3"/>
    <row r="302" s="20" customFormat="1" x14ac:dyDescent="0.3"/>
    <row r="303" s="20" customFormat="1" x14ac:dyDescent="0.3"/>
    <row r="304" s="20" customFormat="1" x14ac:dyDescent="0.3"/>
    <row r="305" s="20" customFormat="1" x14ac:dyDescent="0.3"/>
    <row r="306" s="20" customFormat="1" x14ac:dyDescent="0.3"/>
    <row r="307" s="20" customFormat="1" x14ac:dyDescent="0.3"/>
    <row r="308" s="20" customFormat="1" x14ac:dyDescent="0.3"/>
    <row r="309" s="20" customFormat="1" x14ac:dyDescent="0.3"/>
    <row r="310" s="20" customFormat="1" x14ac:dyDescent="0.3"/>
    <row r="311" s="20" customFormat="1" x14ac:dyDescent="0.3"/>
    <row r="312" s="20" customFormat="1" x14ac:dyDescent="0.3"/>
    <row r="313" s="20" customFormat="1" x14ac:dyDescent="0.3"/>
    <row r="314" s="20" customFormat="1" x14ac:dyDescent="0.3"/>
    <row r="315" s="20" customFormat="1" x14ac:dyDescent="0.3"/>
    <row r="316" s="20" customFormat="1" x14ac:dyDescent="0.3"/>
    <row r="317" s="20" customFormat="1" x14ac:dyDescent="0.3"/>
    <row r="318" s="20" customFormat="1" x14ac:dyDescent="0.3"/>
    <row r="319" s="20" customFormat="1" x14ac:dyDescent="0.3"/>
    <row r="320" s="20" customFormat="1" x14ac:dyDescent="0.3"/>
    <row r="321" s="20" customFormat="1" x14ac:dyDescent="0.3"/>
    <row r="322" s="20" customFormat="1" x14ac:dyDescent="0.3"/>
    <row r="323" s="20" customFormat="1" x14ac:dyDescent="0.3"/>
    <row r="324" s="20" customFormat="1" x14ac:dyDescent="0.3"/>
    <row r="325" s="20" customFormat="1" x14ac:dyDescent="0.3"/>
    <row r="326" s="20" customFormat="1" x14ac:dyDescent="0.3"/>
    <row r="327" s="20" customFormat="1" x14ac:dyDescent="0.3"/>
    <row r="328" s="20" customFormat="1" x14ac:dyDescent="0.3"/>
    <row r="329" s="20" customFormat="1" x14ac:dyDescent="0.3"/>
    <row r="330" s="20" customFormat="1" x14ac:dyDescent="0.3"/>
    <row r="331" s="20" customFormat="1" x14ac:dyDescent="0.3"/>
    <row r="332" s="20" customFormat="1" x14ac:dyDescent="0.3"/>
    <row r="333" s="20" customFormat="1" x14ac:dyDescent="0.3"/>
    <row r="334" s="20" customFormat="1" x14ac:dyDescent="0.3"/>
    <row r="335" s="20" customFormat="1" x14ac:dyDescent="0.3"/>
    <row r="336" s="20" customFormat="1" x14ac:dyDescent="0.3"/>
    <row r="337" s="20" customFormat="1" x14ac:dyDescent="0.3"/>
    <row r="338" s="20" customFormat="1" x14ac:dyDescent="0.3"/>
    <row r="339" s="20" customFormat="1" x14ac:dyDescent="0.3"/>
    <row r="340" s="20" customFormat="1" x14ac:dyDescent="0.3"/>
    <row r="341" s="20" customFormat="1" x14ac:dyDescent="0.3"/>
    <row r="342" s="20" customFormat="1" x14ac:dyDescent="0.3"/>
    <row r="343" s="20" customFormat="1" x14ac:dyDescent="0.3"/>
    <row r="344" s="20" customFormat="1" x14ac:dyDescent="0.3"/>
    <row r="345" s="20" customFormat="1" x14ac:dyDescent="0.3"/>
    <row r="346" s="20" customFormat="1" x14ac:dyDescent="0.3"/>
    <row r="347" s="20" customFormat="1" x14ac:dyDescent="0.3"/>
    <row r="348" s="20" customFormat="1" x14ac:dyDescent="0.3"/>
    <row r="349" s="20" customFormat="1" x14ac:dyDescent="0.3"/>
    <row r="350" s="20" customFormat="1" x14ac:dyDescent="0.3"/>
    <row r="351" s="20" customFormat="1" x14ac:dyDescent="0.3"/>
    <row r="352" s="20" customFormat="1" x14ac:dyDescent="0.3"/>
    <row r="353" s="20" customFormat="1" x14ac:dyDescent="0.3"/>
    <row r="354" s="20" customFormat="1" x14ac:dyDescent="0.3"/>
    <row r="355" s="20" customFormat="1" x14ac:dyDescent="0.3"/>
    <row r="356" s="20" customFormat="1" x14ac:dyDescent="0.3"/>
    <row r="357" s="20" customFormat="1" x14ac:dyDescent="0.3"/>
    <row r="358" s="20" customFormat="1" x14ac:dyDescent="0.3"/>
    <row r="359" s="20" customFormat="1" x14ac:dyDescent="0.3"/>
    <row r="360" s="20" customFormat="1" x14ac:dyDescent="0.3"/>
    <row r="361" s="20" customFormat="1" x14ac:dyDescent="0.3"/>
    <row r="362" s="20" customFormat="1" x14ac:dyDescent="0.3"/>
    <row r="363" s="20" customFormat="1" x14ac:dyDescent="0.3"/>
    <row r="364" s="20" customFormat="1" x14ac:dyDescent="0.3"/>
    <row r="365" s="20" customFormat="1" x14ac:dyDescent="0.3"/>
    <row r="366" s="20" customFormat="1" x14ac:dyDescent="0.3"/>
    <row r="367" s="20" customFormat="1" x14ac:dyDescent="0.3"/>
    <row r="368" s="20" customFormat="1" x14ac:dyDescent="0.3"/>
    <row r="369" s="20" customFormat="1" x14ac:dyDescent="0.3"/>
    <row r="370" s="20" customFormat="1" x14ac:dyDescent="0.3"/>
    <row r="371" s="20" customFormat="1" x14ac:dyDescent="0.3"/>
    <row r="372" s="20" customFormat="1" x14ac:dyDescent="0.3"/>
    <row r="373" s="20" customFormat="1" x14ac:dyDescent="0.3"/>
    <row r="374" s="20" customFormat="1" x14ac:dyDescent="0.3"/>
    <row r="375" s="20" customFormat="1" x14ac:dyDescent="0.3"/>
    <row r="376" s="20" customFormat="1" x14ac:dyDescent="0.3"/>
    <row r="377" s="20" customFormat="1" x14ac:dyDescent="0.3"/>
    <row r="378" s="20" customFormat="1" x14ac:dyDescent="0.3"/>
    <row r="379" s="20" customFormat="1" x14ac:dyDescent="0.3"/>
    <row r="380" s="20" customFormat="1" x14ac:dyDescent="0.3"/>
    <row r="381" s="20" customFormat="1" x14ac:dyDescent="0.3"/>
    <row r="382" s="20" customFormat="1" x14ac:dyDescent="0.3"/>
    <row r="383" s="20" customFormat="1" x14ac:dyDescent="0.3"/>
    <row r="384" s="20" customFormat="1" x14ac:dyDescent="0.3"/>
    <row r="385" s="20" customFormat="1" x14ac:dyDescent="0.3"/>
    <row r="386" s="20" customFormat="1" x14ac:dyDescent="0.3"/>
    <row r="387" s="20" customFormat="1" x14ac:dyDescent="0.3"/>
    <row r="388" s="20" customFormat="1" x14ac:dyDescent="0.3"/>
    <row r="389" s="20" customFormat="1" x14ac:dyDescent="0.3"/>
    <row r="390" s="20" customFormat="1" x14ac:dyDescent="0.3"/>
    <row r="391" s="20" customFormat="1" x14ac:dyDescent="0.3"/>
    <row r="392" s="20" customFormat="1" x14ac:dyDescent="0.3"/>
    <row r="393" s="20" customFormat="1" x14ac:dyDescent="0.3"/>
    <row r="394" s="20" customFormat="1" x14ac:dyDescent="0.3"/>
    <row r="395" s="20" customFormat="1" x14ac:dyDescent="0.3"/>
    <row r="396" s="20" customFormat="1" x14ac:dyDescent="0.3"/>
    <row r="397" s="20" customFormat="1" x14ac:dyDescent="0.3"/>
    <row r="398" s="20" customFormat="1" x14ac:dyDescent="0.3"/>
    <row r="399" s="20" customFormat="1" x14ac:dyDescent="0.3"/>
    <row r="400" s="20" customFormat="1" x14ac:dyDescent="0.3"/>
    <row r="401" s="20" customFormat="1" x14ac:dyDescent="0.3"/>
    <row r="402" s="20" customFormat="1" x14ac:dyDescent="0.3"/>
    <row r="403" s="20" customFormat="1" x14ac:dyDescent="0.3"/>
    <row r="404" s="20" customFormat="1" x14ac:dyDescent="0.3"/>
    <row r="405" s="20" customFormat="1" x14ac:dyDescent="0.3"/>
    <row r="406" s="20" customFormat="1" x14ac:dyDescent="0.3"/>
    <row r="407" s="20" customFormat="1" x14ac:dyDescent="0.3"/>
    <row r="408" s="20" customFormat="1" x14ac:dyDescent="0.3"/>
    <row r="409" s="20" customFormat="1" x14ac:dyDescent="0.3"/>
    <row r="410" s="20" customFormat="1" x14ac:dyDescent="0.3"/>
    <row r="411" s="20" customFormat="1" x14ac:dyDescent="0.3"/>
    <row r="412" s="20" customFormat="1" x14ac:dyDescent="0.3"/>
    <row r="413" s="20" customFormat="1" x14ac:dyDescent="0.3"/>
    <row r="414" s="20" customFormat="1" x14ac:dyDescent="0.3"/>
    <row r="415" s="20" customFormat="1" x14ac:dyDescent="0.3"/>
    <row r="416" s="20" customFormat="1" x14ac:dyDescent="0.3"/>
    <row r="417" s="20" customFormat="1" x14ac:dyDescent="0.3"/>
    <row r="418" s="20" customFormat="1" x14ac:dyDescent="0.3"/>
    <row r="419" s="20" customFormat="1" x14ac:dyDescent="0.3"/>
    <row r="420" s="20" customFormat="1" x14ac:dyDescent="0.3"/>
    <row r="421" s="20" customFormat="1" x14ac:dyDescent="0.3"/>
    <row r="422" s="20" customFormat="1" x14ac:dyDescent="0.3"/>
    <row r="423" s="20" customFormat="1" x14ac:dyDescent="0.3"/>
    <row r="424" s="20" customFormat="1" x14ac:dyDescent="0.3"/>
    <row r="425" s="20" customFormat="1" x14ac:dyDescent="0.3"/>
    <row r="426" s="20" customFormat="1" x14ac:dyDescent="0.3"/>
    <row r="427" s="20" customFormat="1" x14ac:dyDescent="0.3"/>
    <row r="428" s="20" customFormat="1" x14ac:dyDescent="0.3"/>
    <row r="429" s="20" customFormat="1" x14ac:dyDescent="0.3"/>
    <row r="430" s="20" customFormat="1" x14ac:dyDescent="0.3"/>
    <row r="431" s="20" customFormat="1" x14ac:dyDescent="0.3"/>
    <row r="432" s="20" customFormat="1" x14ac:dyDescent="0.3"/>
    <row r="433" s="20" customFormat="1" x14ac:dyDescent="0.3"/>
    <row r="434" s="20" customFormat="1" x14ac:dyDescent="0.3"/>
    <row r="435" s="20" customFormat="1" x14ac:dyDescent="0.3"/>
    <row r="436" s="20" customFormat="1" x14ac:dyDescent="0.3"/>
    <row r="437" s="20" customFormat="1" x14ac:dyDescent="0.3"/>
    <row r="438" s="20" customFormat="1" x14ac:dyDescent="0.3"/>
    <row r="439" s="20" customFormat="1" x14ac:dyDescent="0.3"/>
    <row r="440" s="20" customFormat="1" x14ac:dyDescent="0.3"/>
    <row r="441" s="20" customFormat="1" x14ac:dyDescent="0.3"/>
    <row r="442" s="20" customFormat="1" x14ac:dyDescent="0.3"/>
    <row r="443" s="20" customFormat="1" x14ac:dyDescent="0.3"/>
    <row r="444" s="20" customFormat="1" x14ac:dyDescent="0.3"/>
    <row r="445" s="20" customFormat="1" x14ac:dyDescent="0.3"/>
    <row r="446" s="20" customFormat="1" x14ac:dyDescent="0.3"/>
    <row r="447" s="20" customFormat="1" x14ac:dyDescent="0.3"/>
    <row r="448" s="20" customFormat="1" x14ac:dyDescent="0.3"/>
    <row r="449" s="20" customFormat="1" x14ac:dyDescent="0.3"/>
    <row r="450" s="20" customFormat="1" x14ac:dyDescent="0.3"/>
    <row r="451" s="20" customFormat="1" x14ac:dyDescent="0.3"/>
    <row r="452" s="20" customFormat="1" x14ac:dyDescent="0.3"/>
    <row r="453" s="20" customFormat="1" x14ac:dyDescent="0.3"/>
    <row r="454" s="20" customFormat="1" x14ac:dyDescent="0.3"/>
    <row r="455" s="20" customFormat="1" x14ac:dyDescent="0.3"/>
    <row r="456" s="20" customFormat="1" x14ac:dyDescent="0.3"/>
    <row r="457" s="20" customFormat="1" x14ac:dyDescent="0.3"/>
    <row r="458" s="20" customFormat="1" x14ac:dyDescent="0.3"/>
    <row r="459" s="20" customFormat="1" x14ac:dyDescent="0.3"/>
    <row r="460" s="20" customFormat="1" x14ac:dyDescent="0.3"/>
    <row r="461" s="20" customFormat="1" x14ac:dyDescent="0.3"/>
    <row r="462" s="20" customFormat="1" x14ac:dyDescent="0.3"/>
    <row r="463" s="20" customFormat="1" x14ac:dyDescent="0.3"/>
    <row r="464" s="20" customFormat="1" x14ac:dyDescent="0.3"/>
    <row r="465" s="20" customFormat="1" x14ac:dyDescent="0.3"/>
    <row r="466" s="20" customFormat="1" x14ac:dyDescent="0.3"/>
    <row r="467" s="20" customFormat="1" x14ac:dyDescent="0.3"/>
    <row r="468" s="20" customFormat="1" x14ac:dyDescent="0.3"/>
    <row r="469" s="20" customFormat="1" x14ac:dyDescent="0.3"/>
    <row r="470" s="20" customFormat="1" x14ac:dyDescent="0.3"/>
    <row r="471" s="20" customFormat="1" x14ac:dyDescent="0.3"/>
    <row r="472" s="20" customFormat="1" x14ac:dyDescent="0.3"/>
    <row r="473" s="20" customFormat="1" x14ac:dyDescent="0.3"/>
    <row r="474" s="20" customFormat="1" x14ac:dyDescent="0.3"/>
    <row r="475" s="20" customFormat="1" x14ac:dyDescent="0.3"/>
    <row r="476" s="20" customFormat="1" x14ac:dyDescent="0.3"/>
    <row r="477" s="20" customFormat="1" x14ac:dyDescent="0.3"/>
    <row r="478" s="20" customFormat="1" x14ac:dyDescent="0.3"/>
    <row r="479" s="20" customFormat="1" x14ac:dyDescent="0.3"/>
    <row r="480" s="20" customFormat="1" x14ac:dyDescent="0.3"/>
    <row r="481" s="20" customFormat="1" x14ac:dyDescent="0.3"/>
    <row r="482" s="20" customFormat="1" x14ac:dyDescent="0.3"/>
    <row r="483" s="20" customFormat="1" x14ac:dyDescent="0.3"/>
    <row r="484" s="20" customFormat="1" x14ac:dyDescent="0.3"/>
    <row r="485" s="20" customFormat="1" x14ac:dyDescent="0.3"/>
    <row r="486" s="20" customFormat="1" x14ac:dyDescent="0.3"/>
    <row r="487" s="20" customFormat="1" x14ac:dyDescent="0.3"/>
    <row r="488" s="20" customFormat="1" x14ac:dyDescent="0.3"/>
    <row r="489" s="20" customFormat="1" x14ac:dyDescent="0.3"/>
    <row r="490" s="20" customFormat="1" x14ac:dyDescent="0.3"/>
    <row r="491" s="20" customFormat="1" x14ac:dyDescent="0.3"/>
    <row r="492" s="20" customFormat="1" x14ac:dyDescent="0.3"/>
    <row r="493" s="20" customFormat="1" x14ac:dyDescent="0.3"/>
    <row r="494" s="20" customFormat="1" x14ac:dyDescent="0.3"/>
    <row r="495" s="20" customFormat="1" x14ac:dyDescent="0.3"/>
    <row r="496" s="20" customFormat="1" x14ac:dyDescent="0.3"/>
    <row r="497" s="20" customFormat="1" x14ac:dyDescent="0.3"/>
    <row r="498" s="20" customFormat="1" x14ac:dyDescent="0.3"/>
    <row r="499" s="20" customFormat="1" x14ac:dyDescent="0.3"/>
    <row r="500" s="20" customFormat="1" x14ac:dyDescent="0.3"/>
    <row r="501" s="20" customFormat="1" x14ac:dyDescent="0.3"/>
    <row r="502" s="20" customFormat="1" x14ac:dyDescent="0.3"/>
    <row r="503" s="20" customFormat="1" x14ac:dyDescent="0.3"/>
    <row r="504" s="20" customFormat="1" x14ac:dyDescent="0.3"/>
    <row r="505" s="20" customFormat="1" x14ac:dyDescent="0.3"/>
    <row r="506" s="20" customFormat="1" x14ac:dyDescent="0.3"/>
    <row r="507" s="20" customFormat="1" x14ac:dyDescent="0.3"/>
    <row r="508" s="20" customFormat="1" x14ac:dyDescent="0.3"/>
    <row r="509" s="20" customFormat="1" x14ac:dyDescent="0.3"/>
    <row r="510" s="20" customFormat="1" x14ac:dyDescent="0.3"/>
    <row r="511" s="20" customFormat="1" x14ac:dyDescent="0.3"/>
    <row r="512" s="20" customFormat="1" x14ac:dyDescent="0.3"/>
    <row r="513" s="20" customFormat="1" x14ac:dyDescent="0.3"/>
    <row r="514" s="20" customFormat="1" x14ac:dyDescent="0.3"/>
    <row r="515" s="20" customFormat="1" x14ac:dyDescent="0.3"/>
    <row r="516" s="20" customFormat="1" x14ac:dyDescent="0.3"/>
    <row r="517" s="20" customFormat="1" x14ac:dyDescent="0.3"/>
    <row r="518" s="20" customFormat="1" x14ac:dyDescent="0.3"/>
    <row r="519" s="20" customFormat="1" x14ac:dyDescent="0.3"/>
    <row r="520" s="20" customFormat="1" x14ac:dyDescent="0.3"/>
    <row r="521" s="20" customFormat="1" x14ac:dyDescent="0.3"/>
    <row r="522" s="20" customFormat="1" x14ac:dyDescent="0.3"/>
    <row r="523" s="20" customFormat="1" x14ac:dyDescent="0.3"/>
    <row r="524" s="20" customFormat="1" x14ac:dyDescent="0.3"/>
    <row r="525" s="20" customFormat="1" x14ac:dyDescent="0.3"/>
    <row r="526" s="20" customFormat="1" x14ac:dyDescent="0.3"/>
    <row r="527" s="20" customFormat="1" x14ac:dyDescent="0.3"/>
    <row r="528" s="20" customFormat="1" x14ac:dyDescent="0.3"/>
    <row r="529" s="20" customFormat="1" x14ac:dyDescent="0.3"/>
    <row r="530" s="20" customFormat="1" x14ac:dyDescent="0.3"/>
    <row r="531" s="20" customFormat="1" x14ac:dyDescent="0.3"/>
    <row r="532" s="20" customFormat="1" x14ac:dyDescent="0.3"/>
    <row r="533" s="20" customFormat="1" x14ac:dyDescent="0.3"/>
    <row r="534" s="20" customFormat="1" x14ac:dyDescent="0.3"/>
    <row r="535" s="20" customFormat="1" x14ac:dyDescent="0.3"/>
    <row r="536" s="20" customFormat="1" x14ac:dyDescent="0.3"/>
    <row r="537" s="20" customFormat="1" x14ac:dyDescent="0.3"/>
    <row r="538" s="20" customFormat="1" x14ac:dyDescent="0.3"/>
    <row r="539" s="20" customFormat="1" x14ac:dyDescent="0.3"/>
    <row r="540" s="20" customFormat="1" x14ac:dyDescent="0.3"/>
    <row r="541" s="20" customFormat="1" x14ac:dyDescent="0.3"/>
    <row r="542" s="20" customFormat="1" x14ac:dyDescent="0.3"/>
    <row r="543" s="20" customFormat="1" x14ac:dyDescent="0.3"/>
    <row r="544" s="20" customFormat="1" x14ac:dyDescent="0.3"/>
    <row r="545" s="20" customFormat="1" x14ac:dyDescent="0.3"/>
    <row r="546" s="20" customFormat="1" x14ac:dyDescent="0.3"/>
    <row r="547" s="20" customFormat="1" x14ac:dyDescent="0.3"/>
    <row r="548" s="20" customFormat="1" x14ac:dyDescent="0.3"/>
    <row r="549" s="20" customFormat="1" x14ac:dyDescent="0.3"/>
    <row r="550" s="20" customFormat="1" x14ac:dyDescent="0.3"/>
    <row r="551" s="20" customFormat="1" x14ac:dyDescent="0.3"/>
    <row r="552" s="20" customFormat="1" x14ac:dyDescent="0.3"/>
    <row r="553" s="20" customFormat="1" x14ac:dyDescent="0.3"/>
    <row r="554" s="20" customFormat="1" x14ac:dyDescent="0.3"/>
    <row r="555" s="20" customFormat="1" x14ac:dyDescent="0.3"/>
    <row r="556" s="20" customFormat="1" x14ac:dyDescent="0.3"/>
    <row r="557" s="20" customFormat="1" x14ac:dyDescent="0.3"/>
    <row r="558" s="20" customFormat="1" x14ac:dyDescent="0.3"/>
    <row r="559" s="20" customFormat="1" x14ac:dyDescent="0.3"/>
    <row r="560" s="20" customFormat="1" x14ac:dyDescent="0.3"/>
    <row r="561" s="20" customFormat="1" x14ac:dyDescent="0.3"/>
    <row r="562" s="20" customFormat="1" x14ac:dyDescent="0.3"/>
    <row r="563" s="20" customFormat="1" x14ac:dyDescent="0.3"/>
    <row r="572" s="20" customFormat="1" x14ac:dyDescent="0.3"/>
    <row r="573" s="20" customFormat="1" x14ac:dyDescent="0.3"/>
    <row r="574" s="20" customFormat="1" x14ac:dyDescent="0.3"/>
    <row r="575" s="20" customFormat="1" x14ac:dyDescent="0.3"/>
    <row r="576" s="20" customFormat="1" x14ac:dyDescent="0.3"/>
  </sheetData>
  <mergeCells count="1">
    <mergeCell ref="M1:P1"/>
  </mergeCells>
  <printOptions horizontalCentered="1"/>
  <pageMargins left="0.59055118110236227" right="0.59055118110236227" top="0.78740157480314965" bottom="0.59055118110236227" header="0.39370078740157483" footer="0.39370078740157483"/>
  <pageSetup paperSize="8" scale="72" fitToHeight="2" orientation="landscape" r:id="rId1"/>
  <headerFooter>
    <oddHeader xml:space="preserve">&amp;R
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8" tint="0.59999389629810485"/>
  </sheetPr>
  <dimension ref="A1:E55"/>
  <sheetViews>
    <sheetView view="pageBreakPreview" zoomScaleNormal="100" zoomScaleSheetLayoutView="100" workbookViewId="0">
      <selection activeCell="C15" sqref="C15"/>
    </sheetView>
  </sheetViews>
  <sheetFormatPr defaultRowHeight="15.5" x14ac:dyDescent="0.35"/>
  <cols>
    <col min="1" max="1" width="29.75" customWidth="1"/>
    <col min="2" max="5" width="22.25" customWidth="1"/>
  </cols>
  <sheetData>
    <row r="1" spans="1:5" ht="22.5" customHeight="1" x14ac:dyDescent="0.35">
      <c r="B1" s="215" t="s">
        <v>224</v>
      </c>
      <c r="C1" s="215"/>
      <c r="D1" s="215"/>
      <c r="E1" s="215"/>
    </row>
    <row r="2" spans="1:5" x14ac:dyDescent="0.35">
      <c r="B2" s="110"/>
      <c r="C2" s="110"/>
      <c r="D2" s="110"/>
      <c r="E2" s="116" t="s">
        <v>114</v>
      </c>
    </row>
    <row r="3" spans="1:5" x14ac:dyDescent="0.35">
      <c r="A3" s="216" t="s">
        <v>193</v>
      </c>
      <c r="B3" s="216"/>
      <c r="C3" s="216"/>
      <c r="D3" s="216"/>
      <c r="E3" s="216"/>
    </row>
    <row r="4" spans="1:5" ht="29.25" customHeight="1" x14ac:dyDescent="0.35">
      <c r="A4" s="24"/>
      <c r="B4" s="26" t="s">
        <v>26</v>
      </c>
      <c r="C4" s="26" t="s">
        <v>0</v>
      </c>
      <c r="D4" s="66" t="s">
        <v>80</v>
      </c>
      <c r="E4" s="67" t="s">
        <v>51</v>
      </c>
    </row>
    <row r="5" spans="1:5" x14ac:dyDescent="0.35">
      <c r="A5" s="69" t="s">
        <v>31</v>
      </c>
      <c r="B5" s="62">
        <v>8</v>
      </c>
      <c r="C5" s="63" t="s">
        <v>38</v>
      </c>
      <c r="D5" s="64">
        <v>35</v>
      </c>
      <c r="E5" s="34">
        <f>D5*B5</f>
        <v>280</v>
      </c>
    </row>
    <row r="6" spans="1:5" x14ac:dyDescent="0.35">
      <c r="A6" s="69" t="s">
        <v>32</v>
      </c>
      <c r="B6" s="62">
        <v>4</v>
      </c>
      <c r="C6" s="63" t="s">
        <v>240</v>
      </c>
      <c r="D6" s="65">
        <v>35</v>
      </c>
      <c r="E6" s="34">
        <f>D6*B6</f>
        <v>140</v>
      </c>
    </row>
    <row r="7" spans="1:5" x14ac:dyDescent="0.35">
      <c r="A7" s="69" t="s">
        <v>33</v>
      </c>
      <c r="B7" s="62">
        <v>2</v>
      </c>
      <c r="C7" s="63" t="s">
        <v>38</v>
      </c>
      <c r="D7" s="65">
        <f>D5*1</f>
        <v>35</v>
      </c>
      <c r="E7" s="22">
        <f>D7*B7</f>
        <v>70</v>
      </c>
    </row>
    <row r="8" spans="1:5" x14ac:dyDescent="0.35">
      <c r="A8" s="68" t="s">
        <v>34</v>
      </c>
      <c r="B8" s="25"/>
      <c r="C8" s="35"/>
      <c r="D8" s="36"/>
      <c r="E8" s="23">
        <f>SUM(E5:E7)</f>
        <v>490</v>
      </c>
    </row>
    <row r="9" spans="1:5" x14ac:dyDescent="0.35">
      <c r="A9" s="68" t="s">
        <v>35</v>
      </c>
      <c r="B9" s="25"/>
      <c r="C9" s="26" t="s">
        <v>36</v>
      </c>
      <c r="D9" s="36"/>
      <c r="E9" s="70">
        <f>E8/160</f>
        <v>3.0625</v>
      </c>
    </row>
    <row r="10" spans="1:5" ht="20.149999999999999" customHeight="1" x14ac:dyDescent="0.35"/>
    <row r="11" spans="1:5" x14ac:dyDescent="0.35">
      <c r="A11" s="216" t="s">
        <v>131</v>
      </c>
      <c r="B11" s="216"/>
      <c r="C11" s="216"/>
      <c r="D11" s="216"/>
      <c r="E11" s="216"/>
    </row>
    <row r="12" spans="1:5" ht="26" x14ac:dyDescent="0.35">
      <c r="A12" s="24"/>
      <c r="B12" s="26" t="s">
        <v>26</v>
      </c>
      <c r="C12" s="26" t="s">
        <v>0</v>
      </c>
      <c r="D12" s="66" t="s">
        <v>80</v>
      </c>
      <c r="E12" s="67" t="s">
        <v>51</v>
      </c>
    </row>
    <row r="13" spans="1:5" x14ac:dyDescent="0.35">
      <c r="A13" s="69" t="s">
        <v>31</v>
      </c>
      <c r="B13" s="62">
        <v>8</v>
      </c>
      <c r="C13" s="63" t="s">
        <v>38</v>
      </c>
      <c r="D13" s="64">
        <v>50</v>
      </c>
      <c r="E13" s="34">
        <f>D13*B13</f>
        <v>400</v>
      </c>
    </row>
    <row r="14" spans="1:5" x14ac:dyDescent="0.35">
      <c r="A14" s="69" t="s">
        <v>32</v>
      </c>
      <c r="B14" s="62">
        <v>6</v>
      </c>
      <c r="C14" s="63" t="s">
        <v>37</v>
      </c>
      <c r="D14" s="65">
        <f>ROUND(D13*0.8,0)</f>
        <v>40</v>
      </c>
      <c r="E14" s="34">
        <f>D14*B14</f>
        <v>240</v>
      </c>
    </row>
    <row r="15" spans="1:5" x14ac:dyDescent="0.35">
      <c r="A15" s="69" t="s">
        <v>33</v>
      </c>
      <c r="B15" s="62">
        <v>2</v>
      </c>
      <c r="C15" s="63" t="s">
        <v>38</v>
      </c>
      <c r="D15" s="65">
        <f>D13*1</f>
        <v>50</v>
      </c>
      <c r="E15" s="22">
        <f>D15*B15</f>
        <v>100</v>
      </c>
    </row>
    <row r="16" spans="1:5" x14ac:dyDescent="0.35">
      <c r="A16" s="68" t="s">
        <v>34</v>
      </c>
      <c r="B16" s="25"/>
      <c r="C16" s="35"/>
      <c r="D16" s="36"/>
      <c r="E16" s="23">
        <f>SUM(E13:E15)</f>
        <v>740</v>
      </c>
    </row>
    <row r="17" spans="1:5" x14ac:dyDescent="0.35">
      <c r="A17" s="68" t="s">
        <v>35</v>
      </c>
      <c r="B17" s="25"/>
      <c r="C17" s="26" t="s">
        <v>36</v>
      </c>
      <c r="D17" s="36"/>
      <c r="E17" s="70">
        <f>E16/160</f>
        <v>4.625</v>
      </c>
    </row>
    <row r="19" spans="1:5" hidden="1" x14ac:dyDescent="0.35">
      <c r="A19" s="216" t="s">
        <v>132</v>
      </c>
      <c r="B19" s="216"/>
      <c r="C19" s="216"/>
      <c r="D19" s="216"/>
      <c r="E19" s="216"/>
    </row>
    <row r="20" spans="1:5" ht="26" hidden="1" x14ac:dyDescent="0.35">
      <c r="A20" s="24"/>
      <c r="B20" s="26" t="s">
        <v>26</v>
      </c>
      <c r="C20" s="26" t="s">
        <v>0</v>
      </c>
      <c r="D20" s="66" t="s">
        <v>80</v>
      </c>
      <c r="E20" s="67" t="s">
        <v>51</v>
      </c>
    </row>
    <row r="21" spans="1:5" hidden="1" x14ac:dyDescent="0.35">
      <c r="A21" s="69" t="s">
        <v>31</v>
      </c>
      <c r="B21" s="62">
        <v>8</v>
      </c>
      <c r="C21" s="63" t="s">
        <v>38</v>
      </c>
      <c r="D21" s="64">
        <v>0</v>
      </c>
      <c r="E21" s="34">
        <f>D21*B21</f>
        <v>0</v>
      </c>
    </row>
    <row r="22" spans="1:5" hidden="1" x14ac:dyDescent="0.35">
      <c r="A22" s="69" t="s">
        <v>32</v>
      </c>
      <c r="B22" s="62">
        <v>4</v>
      </c>
      <c r="C22" s="63" t="s">
        <v>37</v>
      </c>
      <c r="D22" s="65">
        <f>ROUND(D21*0.8,0)</f>
        <v>0</v>
      </c>
      <c r="E22" s="34">
        <f>D22*B22</f>
        <v>0</v>
      </c>
    </row>
    <row r="23" spans="1:5" hidden="1" x14ac:dyDescent="0.35">
      <c r="A23" s="69" t="s">
        <v>33</v>
      </c>
      <c r="B23" s="62">
        <v>2</v>
      </c>
      <c r="C23" s="63" t="s">
        <v>38</v>
      </c>
      <c r="D23" s="65">
        <f>D21*1</f>
        <v>0</v>
      </c>
      <c r="E23" s="22">
        <f>D23*B23</f>
        <v>0</v>
      </c>
    </row>
    <row r="24" spans="1:5" hidden="1" x14ac:dyDescent="0.35">
      <c r="A24" s="68" t="s">
        <v>34</v>
      </c>
      <c r="B24" s="25"/>
      <c r="C24" s="35"/>
      <c r="D24" s="36"/>
      <c r="E24" s="23">
        <f>SUM(E21:E23)</f>
        <v>0</v>
      </c>
    </row>
    <row r="25" spans="1:5" hidden="1" x14ac:dyDescent="0.35">
      <c r="A25" s="68" t="s">
        <v>35</v>
      </c>
      <c r="B25" s="25"/>
      <c r="C25" s="26" t="s">
        <v>36</v>
      </c>
      <c r="D25" s="36"/>
      <c r="E25" s="70">
        <f>E24/160</f>
        <v>0</v>
      </c>
    </row>
    <row r="26" spans="1:5" ht="15.75" hidden="1" customHeight="1" x14ac:dyDescent="0.35">
      <c r="A26" s="216" t="s">
        <v>132</v>
      </c>
      <c r="B26" s="216"/>
      <c r="C26" s="216"/>
      <c r="D26" s="216"/>
      <c r="E26" s="216"/>
    </row>
    <row r="27" spans="1:5" ht="26" hidden="1" x14ac:dyDescent="0.35">
      <c r="A27" s="24"/>
      <c r="B27" s="26" t="s">
        <v>26</v>
      </c>
      <c r="C27" s="26" t="s">
        <v>0</v>
      </c>
      <c r="D27" s="66" t="s">
        <v>80</v>
      </c>
      <c r="E27" s="67" t="s">
        <v>51</v>
      </c>
    </row>
    <row r="28" spans="1:5" hidden="1" x14ac:dyDescent="0.35">
      <c r="A28" s="69" t="s">
        <v>31</v>
      </c>
      <c r="B28" s="62">
        <v>8</v>
      </c>
      <c r="C28" s="63" t="s">
        <v>38</v>
      </c>
      <c r="D28" s="64">
        <v>0</v>
      </c>
      <c r="E28" s="34">
        <f>D28*B28</f>
        <v>0</v>
      </c>
    </row>
    <row r="29" spans="1:5" hidden="1" x14ac:dyDescent="0.35">
      <c r="A29" s="69" t="s">
        <v>32</v>
      </c>
      <c r="B29" s="62">
        <v>4</v>
      </c>
      <c r="C29" s="63" t="s">
        <v>37</v>
      </c>
      <c r="D29" s="65">
        <f>ROUND(D28*0.8,0)</f>
        <v>0</v>
      </c>
      <c r="E29" s="34">
        <f>D29*B29</f>
        <v>0</v>
      </c>
    </row>
    <row r="30" spans="1:5" hidden="1" x14ac:dyDescent="0.35">
      <c r="A30" s="69" t="s">
        <v>33</v>
      </c>
      <c r="B30" s="62">
        <v>2</v>
      </c>
      <c r="C30" s="63" t="s">
        <v>38</v>
      </c>
      <c r="D30" s="65">
        <f>D28*1</f>
        <v>0</v>
      </c>
      <c r="E30" s="22">
        <f>D30*B30</f>
        <v>0</v>
      </c>
    </row>
    <row r="31" spans="1:5" hidden="1" x14ac:dyDescent="0.35">
      <c r="A31" s="68" t="s">
        <v>34</v>
      </c>
      <c r="B31" s="25"/>
      <c r="C31" s="35"/>
      <c r="D31" s="36"/>
      <c r="E31" s="23">
        <f>SUM(E28:E30)</f>
        <v>0</v>
      </c>
    </row>
    <row r="32" spans="1:5" hidden="1" x14ac:dyDescent="0.35">
      <c r="A32" s="68" t="s">
        <v>35</v>
      </c>
      <c r="B32" s="25"/>
      <c r="C32" s="26" t="s">
        <v>36</v>
      </c>
      <c r="D32" s="36"/>
      <c r="E32" s="70">
        <f>E31/160</f>
        <v>0</v>
      </c>
    </row>
    <row r="33" spans="1:5" hidden="1" x14ac:dyDescent="0.35"/>
    <row r="34" spans="1:5" ht="15.75" hidden="1" customHeight="1" x14ac:dyDescent="0.35">
      <c r="A34" s="216" t="s">
        <v>132</v>
      </c>
      <c r="B34" s="216"/>
      <c r="C34" s="216"/>
      <c r="D34" s="216"/>
      <c r="E34" s="216"/>
    </row>
    <row r="35" spans="1:5" ht="26" hidden="1" x14ac:dyDescent="0.35">
      <c r="A35" s="24"/>
      <c r="B35" s="26" t="s">
        <v>26</v>
      </c>
      <c r="C35" s="26" t="s">
        <v>0</v>
      </c>
      <c r="D35" s="66" t="s">
        <v>80</v>
      </c>
      <c r="E35" s="67" t="s">
        <v>51</v>
      </c>
    </row>
    <row r="36" spans="1:5" hidden="1" x14ac:dyDescent="0.35">
      <c r="A36" s="69" t="s">
        <v>31</v>
      </c>
      <c r="B36" s="62">
        <v>8</v>
      </c>
      <c r="C36" s="63" t="s">
        <v>38</v>
      </c>
      <c r="D36" s="64">
        <v>0</v>
      </c>
      <c r="E36" s="34">
        <f>D36*B36</f>
        <v>0</v>
      </c>
    </row>
    <row r="37" spans="1:5" hidden="1" x14ac:dyDescent="0.35">
      <c r="A37" s="69" t="s">
        <v>32</v>
      </c>
      <c r="B37" s="62">
        <v>4</v>
      </c>
      <c r="C37" s="63" t="s">
        <v>37</v>
      </c>
      <c r="D37" s="65">
        <f>ROUND(D36*0.8,0)</f>
        <v>0</v>
      </c>
      <c r="E37" s="34">
        <f>D37*B37</f>
        <v>0</v>
      </c>
    </row>
    <row r="38" spans="1:5" hidden="1" x14ac:dyDescent="0.35">
      <c r="A38" s="69" t="s">
        <v>33</v>
      </c>
      <c r="B38" s="62">
        <v>2</v>
      </c>
      <c r="C38" s="63" t="s">
        <v>38</v>
      </c>
      <c r="D38" s="65">
        <f>D36*1</f>
        <v>0</v>
      </c>
      <c r="E38" s="22">
        <f>D38*B38</f>
        <v>0</v>
      </c>
    </row>
    <row r="39" spans="1:5" hidden="1" x14ac:dyDescent="0.35">
      <c r="A39" s="68" t="s">
        <v>34</v>
      </c>
      <c r="B39" s="25"/>
      <c r="C39" s="35"/>
      <c r="D39" s="36"/>
      <c r="E39" s="23">
        <f>SUM(E36:E38)</f>
        <v>0</v>
      </c>
    </row>
    <row r="40" spans="1:5" hidden="1" x14ac:dyDescent="0.35">
      <c r="A40" s="68" t="s">
        <v>35</v>
      </c>
      <c r="B40" s="25"/>
      <c r="C40" s="26" t="s">
        <v>36</v>
      </c>
      <c r="D40" s="36"/>
      <c r="E40" s="70">
        <f>E39/160</f>
        <v>0</v>
      </c>
    </row>
    <row r="41" spans="1:5" hidden="1" x14ac:dyDescent="0.35"/>
    <row r="42" spans="1:5" hidden="1" x14ac:dyDescent="0.35">
      <c r="A42" s="216" t="s">
        <v>132</v>
      </c>
      <c r="B42" s="216"/>
      <c r="C42" s="216"/>
      <c r="D42" s="216"/>
      <c r="E42" s="216"/>
    </row>
    <row r="43" spans="1:5" ht="26" hidden="1" x14ac:dyDescent="0.35">
      <c r="A43" s="24"/>
      <c r="B43" s="26" t="s">
        <v>26</v>
      </c>
      <c r="C43" s="26" t="s">
        <v>0</v>
      </c>
      <c r="D43" s="66" t="s">
        <v>80</v>
      </c>
      <c r="E43" s="67" t="s">
        <v>51</v>
      </c>
    </row>
    <row r="44" spans="1:5" hidden="1" x14ac:dyDescent="0.35">
      <c r="A44" s="69" t="s">
        <v>31</v>
      </c>
      <c r="B44" s="62">
        <v>8</v>
      </c>
      <c r="C44" s="63" t="s">
        <v>38</v>
      </c>
      <c r="D44" s="64">
        <v>0</v>
      </c>
      <c r="E44" s="34">
        <f>D44*B44</f>
        <v>0</v>
      </c>
    </row>
    <row r="45" spans="1:5" hidden="1" x14ac:dyDescent="0.35">
      <c r="A45" s="69" t="s">
        <v>32</v>
      </c>
      <c r="B45" s="62">
        <v>4</v>
      </c>
      <c r="C45" s="63" t="s">
        <v>37</v>
      </c>
      <c r="D45" s="65">
        <f>ROUND(D44*0.8,0)</f>
        <v>0</v>
      </c>
      <c r="E45" s="34">
        <f>D45*B45</f>
        <v>0</v>
      </c>
    </row>
    <row r="46" spans="1:5" hidden="1" x14ac:dyDescent="0.35">
      <c r="A46" s="69" t="s">
        <v>33</v>
      </c>
      <c r="B46" s="62">
        <v>2</v>
      </c>
      <c r="C46" s="63" t="s">
        <v>38</v>
      </c>
      <c r="D46" s="65">
        <f>D44*1</f>
        <v>0</v>
      </c>
      <c r="E46" s="22">
        <f>D46*B46</f>
        <v>0</v>
      </c>
    </row>
    <row r="47" spans="1:5" hidden="1" x14ac:dyDescent="0.35">
      <c r="A47" s="68" t="s">
        <v>34</v>
      </c>
      <c r="B47" s="25"/>
      <c r="C47" s="35"/>
      <c r="D47" s="36"/>
      <c r="E47" s="23">
        <f>SUM(E44:E46)</f>
        <v>0</v>
      </c>
    </row>
    <row r="48" spans="1:5" hidden="1" x14ac:dyDescent="0.35">
      <c r="A48" s="68" t="s">
        <v>35</v>
      </c>
      <c r="B48" s="25"/>
      <c r="C48" s="26" t="s">
        <v>36</v>
      </c>
      <c r="D48" s="36"/>
      <c r="E48" s="70">
        <f>E47/160</f>
        <v>0</v>
      </c>
    </row>
    <row r="49" spans="1:5" hidden="1" x14ac:dyDescent="0.35"/>
    <row r="50" spans="1:5" ht="15.75" hidden="1" customHeight="1" x14ac:dyDescent="0.35">
      <c r="A50" s="216" t="s">
        <v>132</v>
      </c>
      <c r="B50" s="216"/>
      <c r="C50" s="216"/>
      <c r="D50" s="216"/>
      <c r="E50" s="216"/>
    </row>
    <row r="51" spans="1:5" hidden="1" x14ac:dyDescent="0.35">
      <c r="A51" s="69" t="s">
        <v>31</v>
      </c>
      <c r="B51" s="62">
        <v>8</v>
      </c>
      <c r="C51" s="63" t="s">
        <v>38</v>
      </c>
      <c r="D51" s="64">
        <v>0</v>
      </c>
      <c r="E51" s="34">
        <f>D51*B51</f>
        <v>0</v>
      </c>
    </row>
    <row r="52" spans="1:5" hidden="1" x14ac:dyDescent="0.35">
      <c r="A52" s="69" t="s">
        <v>32</v>
      </c>
      <c r="B52" s="62">
        <v>4</v>
      </c>
      <c r="C52" s="63" t="s">
        <v>37</v>
      </c>
      <c r="D52" s="65">
        <f>ROUND(D51*0.8,0)</f>
        <v>0</v>
      </c>
      <c r="E52" s="34">
        <f>D52*B52</f>
        <v>0</v>
      </c>
    </row>
    <row r="53" spans="1:5" hidden="1" x14ac:dyDescent="0.35">
      <c r="A53" s="69" t="s">
        <v>33</v>
      </c>
      <c r="B53" s="62">
        <v>2</v>
      </c>
      <c r="C53" s="63" t="s">
        <v>38</v>
      </c>
      <c r="D53" s="65">
        <f>D51*1</f>
        <v>0</v>
      </c>
      <c r="E53" s="22">
        <f>D53*B53</f>
        <v>0</v>
      </c>
    </row>
    <row r="54" spans="1:5" hidden="1" x14ac:dyDescent="0.35">
      <c r="A54" s="68" t="s">
        <v>34</v>
      </c>
      <c r="B54" s="25"/>
      <c r="C54" s="35"/>
      <c r="D54" s="36"/>
      <c r="E54" s="23">
        <f>SUM(E51:E53)</f>
        <v>0</v>
      </c>
    </row>
    <row r="55" spans="1:5" hidden="1" x14ac:dyDescent="0.35">
      <c r="A55" s="68" t="s">
        <v>35</v>
      </c>
      <c r="B55" s="25"/>
      <c r="C55" s="26" t="s">
        <v>36</v>
      </c>
      <c r="D55" s="36"/>
      <c r="E55" s="70">
        <f>E54/160</f>
        <v>0</v>
      </c>
    </row>
  </sheetData>
  <mergeCells count="8">
    <mergeCell ref="B1:E1"/>
    <mergeCell ref="A50:E50"/>
    <mergeCell ref="A3:E3"/>
    <mergeCell ref="A11:E11"/>
    <mergeCell ref="A19:E19"/>
    <mergeCell ref="A26:E26"/>
    <mergeCell ref="A34:E34"/>
    <mergeCell ref="A42:E42"/>
  </mergeCells>
  <printOptions horizontalCentered="1"/>
  <pageMargins left="0.78740157480314965" right="0.78740157480314965" top="0.78740157480314965" bottom="0.39370078740157483" header="0.39370078740157483" footer="0.39370078740157483"/>
  <pageSetup paperSize="9" orientation="landscape" r:id="rId1"/>
  <rowBreaks count="1" manualBreakCount="1">
    <brk id="25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05BDA-774F-4504-86FF-FCD6DE7884F5}">
  <sheetPr codeName="Sheet5">
    <tabColor theme="6" tint="0.39997558519241921"/>
  </sheetPr>
  <dimension ref="A1:WWJ646"/>
  <sheetViews>
    <sheetView view="pageBreakPreview" zoomScale="115" zoomScaleNormal="115" zoomScaleSheetLayoutView="115" workbookViewId="0">
      <pane xSplit="2" ySplit="6" topLeftCell="C27" activePane="bottomRight" state="frozen"/>
      <selection activeCell="B1" sqref="B1"/>
      <selection pane="topRight" activeCell="E1" sqref="E1"/>
      <selection pane="bottomLeft" activeCell="B7" sqref="B7"/>
      <selection pane="bottomRight" activeCell="A34" sqref="A34:XFD607"/>
    </sheetView>
  </sheetViews>
  <sheetFormatPr defaultColWidth="0" defaultRowHeight="13" zeroHeight="1" x14ac:dyDescent="0.3"/>
  <cols>
    <col min="1" max="1" width="4.83203125" style="139" customWidth="1"/>
    <col min="2" max="2" width="40" style="139" customWidth="1"/>
    <col min="3" max="3" width="8.5" style="140" customWidth="1"/>
    <col min="4" max="4" width="8.08203125" style="140" customWidth="1"/>
    <col min="5" max="5" width="12.5" style="140" customWidth="1"/>
    <col min="6" max="6" width="12.75" style="140" customWidth="1"/>
    <col min="7" max="7" width="10" style="140" customWidth="1"/>
    <col min="8" max="8" width="10.33203125" style="140" customWidth="1"/>
    <col min="9" max="9" width="14.83203125" style="140" customWidth="1"/>
    <col min="10" max="10" width="12.08203125" style="140" customWidth="1"/>
    <col min="11" max="11" width="9.75" style="140" customWidth="1"/>
    <col min="12" max="12" width="12" style="140" customWidth="1"/>
    <col min="13" max="13" width="10.75" style="139" customWidth="1"/>
    <col min="14" max="14" width="11.08203125" style="140" customWidth="1"/>
    <col min="15" max="15" width="7.83203125" style="139" customWidth="1"/>
    <col min="16" max="16" width="9.75" style="139" customWidth="1"/>
    <col min="17" max="17" width="9" style="139" customWidth="1"/>
    <col min="18" max="234" width="9" style="139" hidden="1"/>
    <col min="235" max="235" width="0" style="139" hidden="1"/>
    <col min="236" max="236" width="4.5" style="139" hidden="1"/>
    <col min="237" max="237" width="40" style="139" hidden="1"/>
    <col min="238" max="238" width="9.58203125" style="139" hidden="1"/>
    <col min="239" max="239" width="12.83203125" style="139" hidden="1"/>
    <col min="240" max="240" width="13" style="139" hidden="1"/>
    <col min="241" max="241" width="18.5" style="139" hidden="1"/>
    <col min="242" max="242" width="17.33203125" style="139" hidden="1"/>
    <col min="243" max="243" width="13" style="139" hidden="1"/>
    <col min="244" max="244" width="18.33203125" style="139" hidden="1"/>
    <col min="245" max="245" width="18" style="139" hidden="1"/>
    <col min="246" max="246" width="10.58203125" style="139" hidden="1"/>
    <col min="247" max="247" width="9" style="139" hidden="1"/>
    <col min="248" max="248" width="9.83203125" style="139" hidden="1"/>
    <col min="249" max="249" width="10.25" style="139" hidden="1"/>
    <col min="250" max="251" width="13.25" style="139" hidden="1"/>
    <col min="252" max="252" width="11.75" style="139" hidden="1"/>
    <col min="253" max="253" width="15.33203125" style="139" hidden="1"/>
    <col min="254" max="254" width="11.08203125" style="139" hidden="1"/>
    <col min="255" max="255" width="0" style="139" hidden="1"/>
    <col min="256" max="256" width="10.5" style="139" hidden="1"/>
    <col min="257" max="257" width="10" style="139" hidden="1"/>
    <col min="258" max="258" width="16.33203125" style="139" hidden="1"/>
    <col min="259" max="259" width="9.75" style="139" hidden="1"/>
    <col min="260" max="260" width="12" style="139" hidden="1"/>
    <col min="261" max="261" width="0" style="139" hidden="1"/>
    <col min="262" max="262" width="10.75" style="139" hidden="1"/>
    <col min="263" max="263" width="10.25" style="139" hidden="1"/>
    <col min="264" max="264" width="2.58203125" style="139" hidden="1"/>
    <col min="265" max="265" width="12" style="139" hidden="1"/>
    <col min="266" max="490" width="9" style="139" hidden="1"/>
    <col min="491" max="491" width="0" style="139" hidden="1"/>
    <col min="492" max="492" width="4.5" style="139" hidden="1"/>
    <col min="493" max="493" width="40" style="139" hidden="1"/>
    <col min="494" max="494" width="9.58203125" style="139" hidden="1"/>
    <col min="495" max="495" width="12.83203125" style="139" hidden="1"/>
    <col min="496" max="496" width="13" style="139" hidden="1"/>
    <col min="497" max="497" width="18.5" style="139" hidden="1"/>
    <col min="498" max="498" width="17.33203125" style="139" hidden="1"/>
    <col min="499" max="499" width="13" style="139" hidden="1"/>
    <col min="500" max="500" width="18.33203125" style="139" hidden="1"/>
    <col min="501" max="501" width="18" style="139" hidden="1"/>
    <col min="502" max="502" width="10.58203125" style="139" hidden="1"/>
    <col min="503" max="503" width="9" style="139" hidden="1"/>
    <col min="504" max="504" width="9.83203125" style="139" hidden="1"/>
    <col min="505" max="505" width="10.25" style="139" hidden="1"/>
    <col min="506" max="507" width="13.25" style="139" hidden="1"/>
    <col min="508" max="508" width="11.75" style="139" hidden="1"/>
    <col min="509" max="509" width="15.33203125" style="139" hidden="1"/>
    <col min="510" max="510" width="11.08203125" style="139" hidden="1"/>
    <col min="511" max="511" width="0" style="139" hidden="1"/>
    <col min="512" max="512" width="10.5" style="139" hidden="1"/>
    <col min="513" max="513" width="10" style="139" hidden="1"/>
    <col min="514" max="514" width="16.33203125" style="139" hidden="1"/>
    <col min="515" max="515" width="9.75" style="139" hidden="1"/>
    <col min="516" max="516" width="12" style="139" hidden="1"/>
    <col min="517" max="517" width="0" style="139" hidden="1"/>
    <col min="518" max="518" width="10.75" style="139" hidden="1"/>
    <col min="519" max="519" width="10.25" style="139" hidden="1"/>
    <col min="520" max="520" width="2.58203125" style="139" hidden="1"/>
    <col min="521" max="521" width="12" style="139" hidden="1"/>
    <col min="522" max="746" width="9" style="139" hidden="1"/>
    <col min="747" max="747" width="0" style="139" hidden="1"/>
    <col min="748" max="748" width="4.5" style="139" hidden="1"/>
    <col min="749" max="749" width="40" style="139" hidden="1"/>
    <col min="750" max="750" width="9.58203125" style="139" hidden="1"/>
    <col min="751" max="751" width="12.83203125" style="139" hidden="1"/>
    <col min="752" max="752" width="13" style="139" hidden="1"/>
    <col min="753" max="753" width="18.5" style="139" hidden="1"/>
    <col min="754" max="754" width="17.33203125" style="139" hidden="1"/>
    <col min="755" max="755" width="13" style="139" hidden="1"/>
    <col min="756" max="756" width="18.33203125" style="139" hidden="1"/>
    <col min="757" max="757" width="18" style="139" hidden="1"/>
    <col min="758" max="758" width="10.58203125" style="139" hidden="1"/>
    <col min="759" max="759" width="9" style="139" hidden="1"/>
    <col min="760" max="760" width="9.83203125" style="139" hidden="1"/>
    <col min="761" max="761" width="10.25" style="139" hidden="1"/>
    <col min="762" max="763" width="13.25" style="139" hidden="1"/>
    <col min="764" max="764" width="11.75" style="139" hidden="1"/>
    <col min="765" max="765" width="15.33203125" style="139" hidden="1"/>
    <col min="766" max="766" width="11.08203125" style="139" hidden="1"/>
    <col min="767" max="767" width="0" style="139" hidden="1"/>
    <col min="768" max="768" width="10.5" style="139" hidden="1"/>
    <col min="769" max="769" width="10" style="139" hidden="1"/>
    <col min="770" max="770" width="16.33203125" style="139" hidden="1"/>
    <col min="771" max="771" width="9.75" style="139" hidden="1"/>
    <col min="772" max="772" width="12" style="139" hidden="1"/>
    <col min="773" max="773" width="0" style="139" hidden="1"/>
    <col min="774" max="774" width="10.75" style="139" hidden="1"/>
    <col min="775" max="775" width="10.25" style="139" hidden="1"/>
    <col min="776" max="776" width="2.58203125" style="139" hidden="1"/>
    <col min="777" max="777" width="12" style="139" hidden="1"/>
    <col min="778" max="1002" width="9" style="139" hidden="1"/>
    <col min="1003" max="1003" width="0" style="139" hidden="1"/>
    <col min="1004" max="1004" width="4.5" style="139" hidden="1"/>
    <col min="1005" max="1005" width="40" style="139" hidden="1"/>
    <col min="1006" max="1006" width="9.58203125" style="139" hidden="1"/>
    <col min="1007" max="1007" width="12.83203125" style="139" hidden="1"/>
    <col min="1008" max="1008" width="13" style="139" hidden="1"/>
    <col min="1009" max="1009" width="18.5" style="139" hidden="1"/>
    <col min="1010" max="1010" width="17.33203125" style="139" hidden="1"/>
    <col min="1011" max="1011" width="13" style="139" hidden="1"/>
    <col min="1012" max="1012" width="18.33203125" style="139" hidden="1"/>
    <col min="1013" max="1013" width="18" style="139" hidden="1"/>
    <col min="1014" max="1014" width="10.58203125" style="139" hidden="1"/>
    <col min="1015" max="1015" width="9" style="139" hidden="1"/>
    <col min="1016" max="1016" width="9.83203125" style="139" hidden="1"/>
    <col min="1017" max="1017" width="10.25" style="139" hidden="1"/>
    <col min="1018" max="1019" width="13.25" style="139" hidden="1"/>
    <col min="1020" max="1020" width="11.75" style="139" hidden="1"/>
    <col min="1021" max="1021" width="15.33203125" style="139" hidden="1"/>
    <col min="1022" max="1022" width="11.08203125" style="139" hidden="1"/>
    <col min="1023" max="1023" width="0" style="139" hidden="1"/>
    <col min="1024" max="1024" width="10.5" style="139" hidden="1"/>
    <col min="1025" max="1025" width="10" style="139" hidden="1"/>
    <col min="1026" max="1026" width="16.33203125" style="139" hidden="1"/>
    <col min="1027" max="1027" width="9.75" style="139" hidden="1"/>
    <col min="1028" max="1028" width="12" style="139" hidden="1"/>
    <col min="1029" max="1029" width="0" style="139" hidden="1"/>
    <col min="1030" max="1030" width="10.75" style="139" hidden="1"/>
    <col min="1031" max="1031" width="10.25" style="139" hidden="1"/>
    <col min="1032" max="1032" width="2.58203125" style="139" hidden="1"/>
    <col min="1033" max="1033" width="12" style="139" hidden="1"/>
    <col min="1034" max="1258" width="9" style="139" hidden="1"/>
    <col min="1259" max="1259" width="0" style="139" hidden="1"/>
    <col min="1260" max="1260" width="4.5" style="139" hidden="1"/>
    <col min="1261" max="1261" width="40" style="139" hidden="1"/>
    <col min="1262" max="1262" width="9.58203125" style="139" hidden="1"/>
    <col min="1263" max="1263" width="12.83203125" style="139" hidden="1"/>
    <col min="1264" max="1264" width="13" style="139" hidden="1"/>
    <col min="1265" max="1265" width="18.5" style="139" hidden="1"/>
    <col min="1266" max="1266" width="17.33203125" style="139" hidden="1"/>
    <col min="1267" max="1267" width="13" style="139" hidden="1"/>
    <col min="1268" max="1268" width="18.33203125" style="139" hidden="1"/>
    <col min="1269" max="1269" width="18" style="139" hidden="1"/>
    <col min="1270" max="1270" width="10.58203125" style="139" hidden="1"/>
    <col min="1271" max="1271" width="9" style="139" hidden="1"/>
    <col min="1272" max="1272" width="9.83203125" style="139" hidden="1"/>
    <col min="1273" max="1273" width="10.25" style="139" hidden="1"/>
    <col min="1274" max="1275" width="13.25" style="139" hidden="1"/>
    <col min="1276" max="1276" width="11.75" style="139" hidden="1"/>
    <col min="1277" max="1277" width="15.33203125" style="139" hidden="1"/>
    <col min="1278" max="1278" width="11.08203125" style="139" hidden="1"/>
    <col min="1279" max="1279" width="0" style="139" hidden="1"/>
    <col min="1280" max="1280" width="10.5" style="139" hidden="1"/>
    <col min="1281" max="1281" width="10" style="139" hidden="1"/>
    <col min="1282" max="1282" width="16.33203125" style="139" hidden="1"/>
    <col min="1283" max="1283" width="9.75" style="139" hidden="1"/>
    <col min="1284" max="1284" width="12" style="139" hidden="1"/>
    <col min="1285" max="1285" width="0" style="139" hidden="1"/>
    <col min="1286" max="1286" width="10.75" style="139" hidden="1"/>
    <col min="1287" max="1287" width="10.25" style="139" hidden="1"/>
    <col min="1288" max="1288" width="2.58203125" style="139" hidden="1"/>
    <col min="1289" max="1289" width="12" style="139" hidden="1"/>
    <col min="1290" max="1514" width="9" style="139" hidden="1"/>
    <col min="1515" max="1515" width="0" style="139" hidden="1"/>
    <col min="1516" max="1516" width="4.5" style="139" hidden="1"/>
    <col min="1517" max="1517" width="40" style="139" hidden="1"/>
    <col min="1518" max="1518" width="9.58203125" style="139" hidden="1"/>
    <col min="1519" max="1519" width="12.83203125" style="139" hidden="1"/>
    <col min="1520" max="1520" width="13" style="139" hidden="1"/>
    <col min="1521" max="1521" width="18.5" style="139" hidden="1"/>
    <col min="1522" max="1522" width="17.33203125" style="139" hidden="1"/>
    <col min="1523" max="1523" width="13" style="139" hidden="1"/>
    <col min="1524" max="1524" width="18.33203125" style="139" hidden="1"/>
    <col min="1525" max="1525" width="18" style="139" hidden="1"/>
    <col min="1526" max="1526" width="10.58203125" style="139" hidden="1"/>
    <col min="1527" max="1527" width="9" style="139" hidden="1"/>
    <col min="1528" max="1528" width="9.83203125" style="139" hidden="1"/>
    <col min="1529" max="1529" width="10.25" style="139" hidden="1"/>
    <col min="1530" max="1531" width="13.25" style="139" hidden="1"/>
    <col min="1532" max="1532" width="11.75" style="139" hidden="1"/>
    <col min="1533" max="1533" width="15.33203125" style="139" hidden="1"/>
    <col min="1534" max="1534" width="11.08203125" style="139" hidden="1"/>
    <col min="1535" max="1535" width="0" style="139" hidden="1"/>
    <col min="1536" max="1536" width="10.5" style="139" hidden="1"/>
    <col min="1537" max="1537" width="10" style="139" hidden="1"/>
    <col min="1538" max="1538" width="16.33203125" style="139" hidden="1"/>
    <col min="1539" max="1539" width="9.75" style="139" hidden="1"/>
    <col min="1540" max="1540" width="12" style="139" hidden="1"/>
    <col min="1541" max="1541" width="0" style="139" hidden="1"/>
    <col min="1542" max="1542" width="10.75" style="139" hidden="1"/>
    <col min="1543" max="1543" width="10.25" style="139" hidden="1"/>
    <col min="1544" max="1544" width="2.58203125" style="139" hidden="1"/>
    <col min="1545" max="1545" width="12" style="139" hidden="1"/>
    <col min="1546" max="1770" width="9" style="139" hidden="1"/>
    <col min="1771" max="1771" width="0" style="139" hidden="1"/>
    <col min="1772" max="1772" width="4.5" style="139" hidden="1"/>
    <col min="1773" max="1773" width="40" style="139" hidden="1"/>
    <col min="1774" max="1774" width="9.58203125" style="139" hidden="1"/>
    <col min="1775" max="1775" width="12.83203125" style="139" hidden="1"/>
    <col min="1776" max="1776" width="13" style="139" hidden="1"/>
    <col min="1777" max="1777" width="18.5" style="139" hidden="1"/>
    <col min="1778" max="1778" width="17.33203125" style="139" hidden="1"/>
    <col min="1779" max="1779" width="13" style="139" hidden="1"/>
    <col min="1780" max="1780" width="18.33203125" style="139" hidden="1"/>
    <col min="1781" max="1781" width="18" style="139" hidden="1"/>
    <col min="1782" max="1782" width="10.58203125" style="139" hidden="1"/>
    <col min="1783" max="1783" width="9" style="139" hidden="1"/>
    <col min="1784" max="1784" width="9.83203125" style="139" hidden="1"/>
    <col min="1785" max="1785" width="10.25" style="139" hidden="1"/>
    <col min="1786" max="1787" width="13.25" style="139" hidden="1"/>
    <col min="1788" max="1788" width="11.75" style="139" hidden="1"/>
    <col min="1789" max="1789" width="15.33203125" style="139" hidden="1"/>
    <col min="1790" max="1790" width="11.08203125" style="139" hidden="1"/>
    <col min="1791" max="1791" width="0" style="139" hidden="1"/>
    <col min="1792" max="1792" width="10.5" style="139" hidden="1"/>
    <col min="1793" max="1793" width="10" style="139" hidden="1"/>
    <col min="1794" max="1794" width="16.33203125" style="139" hidden="1"/>
    <col min="1795" max="1795" width="9.75" style="139" hidden="1"/>
    <col min="1796" max="1796" width="12" style="139" hidden="1"/>
    <col min="1797" max="1797" width="0" style="139" hidden="1"/>
    <col min="1798" max="1798" width="10.75" style="139" hidden="1"/>
    <col min="1799" max="1799" width="10.25" style="139" hidden="1"/>
    <col min="1800" max="1800" width="2.58203125" style="139" hidden="1"/>
    <col min="1801" max="1801" width="12" style="139" hidden="1"/>
    <col min="1802" max="2026" width="9" style="139" hidden="1"/>
    <col min="2027" max="2027" width="0" style="139" hidden="1"/>
    <col min="2028" max="2028" width="4.5" style="139" hidden="1"/>
    <col min="2029" max="2029" width="40" style="139" hidden="1"/>
    <col min="2030" max="2030" width="9.58203125" style="139" hidden="1"/>
    <col min="2031" max="2031" width="12.83203125" style="139" hidden="1"/>
    <col min="2032" max="2032" width="13" style="139" hidden="1"/>
    <col min="2033" max="2033" width="18.5" style="139" hidden="1"/>
    <col min="2034" max="2034" width="17.33203125" style="139" hidden="1"/>
    <col min="2035" max="2035" width="13" style="139" hidden="1"/>
    <col min="2036" max="2036" width="18.33203125" style="139" hidden="1"/>
    <col min="2037" max="2037" width="18" style="139" hidden="1"/>
    <col min="2038" max="2038" width="10.58203125" style="139" hidden="1"/>
    <col min="2039" max="2039" width="9" style="139" hidden="1"/>
    <col min="2040" max="2040" width="9.83203125" style="139" hidden="1"/>
    <col min="2041" max="2041" width="10.25" style="139" hidden="1"/>
    <col min="2042" max="2043" width="13.25" style="139" hidden="1"/>
    <col min="2044" max="2044" width="11.75" style="139" hidden="1"/>
    <col min="2045" max="2045" width="15.33203125" style="139" hidden="1"/>
    <col min="2046" max="2046" width="11.08203125" style="139" hidden="1"/>
    <col min="2047" max="2047" width="0" style="139" hidden="1"/>
    <col min="2048" max="2048" width="10.5" style="139" hidden="1"/>
    <col min="2049" max="2049" width="10" style="139" hidden="1"/>
    <col min="2050" max="2050" width="16.33203125" style="139" hidden="1"/>
    <col min="2051" max="2051" width="9.75" style="139" hidden="1"/>
    <col min="2052" max="2052" width="12" style="139" hidden="1"/>
    <col min="2053" max="2053" width="0" style="139" hidden="1"/>
    <col min="2054" max="2054" width="10.75" style="139" hidden="1"/>
    <col min="2055" max="2055" width="10.25" style="139" hidden="1"/>
    <col min="2056" max="2056" width="2.58203125" style="139" hidden="1"/>
    <col min="2057" max="2057" width="12" style="139" hidden="1"/>
    <col min="2058" max="2282" width="9" style="139" hidden="1"/>
    <col min="2283" max="2283" width="0" style="139" hidden="1"/>
    <col min="2284" max="2284" width="4.5" style="139" hidden="1"/>
    <col min="2285" max="2285" width="40" style="139" hidden="1"/>
    <col min="2286" max="2286" width="9.58203125" style="139" hidden="1"/>
    <col min="2287" max="2287" width="12.83203125" style="139" hidden="1"/>
    <col min="2288" max="2288" width="13" style="139" hidden="1"/>
    <col min="2289" max="2289" width="18.5" style="139" hidden="1"/>
    <col min="2290" max="2290" width="17.33203125" style="139" hidden="1"/>
    <col min="2291" max="2291" width="13" style="139" hidden="1"/>
    <col min="2292" max="2292" width="18.33203125" style="139" hidden="1"/>
    <col min="2293" max="2293" width="18" style="139" hidden="1"/>
    <col min="2294" max="2294" width="10.58203125" style="139" hidden="1"/>
    <col min="2295" max="2295" width="9" style="139" hidden="1"/>
    <col min="2296" max="2296" width="9.83203125" style="139" hidden="1"/>
    <col min="2297" max="2297" width="10.25" style="139" hidden="1"/>
    <col min="2298" max="2299" width="13.25" style="139" hidden="1"/>
    <col min="2300" max="2300" width="11.75" style="139" hidden="1"/>
    <col min="2301" max="2301" width="15.33203125" style="139" hidden="1"/>
    <col min="2302" max="2302" width="11.08203125" style="139" hidden="1"/>
    <col min="2303" max="2303" width="0" style="139" hidden="1"/>
    <col min="2304" max="2304" width="10.5" style="139" hidden="1"/>
    <col min="2305" max="2305" width="10" style="139" hidden="1"/>
    <col min="2306" max="2306" width="16.33203125" style="139" hidden="1"/>
    <col min="2307" max="2307" width="9.75" style="139" hidden="1"/>
    <col min="2308" max="2308" width="12" style="139" hidden="1"/>
    <col min="2309" max="2309" width="0" style="139" hidden="1"/>
    <col min="2310" max="2310" width="10.75" style="139" hidden="1"/>
    <col min="2311" max="2311" width="10.25" style="139" hidden="1"/>
    <col min="2312" max="2312" width="2.58203125" style="139" hidden="1"/>
    <col min="2313" max="2313" width="12" style="139" hidden="1"/>
    <col min="2314" max="2538" width="9" style="139" hidden="1"/>
    <col min="2539" max="2539" width="0" style="139" hidden="1"/>
    <col min="2540" max="2540" width="4.5" style="139" hidden="1"/>
    <col min="2541" max="2541" width="40" style="139" hidden="1"/>
    <col min="2542" max="2542" width="9.58203125" style="139" hidden="1"/>
    <col min="2543" max="2543" width="12.83203125" style="139" hidden="1"/>
    <col min="2544" max="2544" width="13" style="139" hidden="1"/>
    <col min="2545" max="2545" width="18.5" style="139" hidden="1"/>
    <col min="2546" max="2546" width="17.33203125" style="139" hidden="1"/>
    <col min="2547" max="2547" width="13" style="139" hidden="1"/>
    <col min="2548" max="2548" width="18.33203125" style="139" hidden="1"/>
    <col min="2549" max="2549" width="18" style="139" hidden="1"/>
    <col min="2550" max="2550" width="10.58203125" style="139" hidden="1"/>
    <col min="2551" max="2551" width="9" style="139" hidden="1"/>
    <col min="2552" max="2552" width="9.83203125" style="139" hidden="1"/>
    <col min="2553" max="2553" width="10.25" style="139" hidden="1"/>
    <col min="2554" max="2555" width="13.25" style="139" hidden="1"/>
    <col min="2556" max="2556" width="11.75" style="139" hidden="1"/>
    <col min="2557" max="2557" width="15.33203125" style="139" hidden="1"/>
    <col min="2558" max="2558" width="11.08203125" style="139" hidden="1"/>
    <col min="2559" max="2559" width="0" style="139" hidden="1"/>
    <col min="2560" max="2560" width="10.5" style="139" hidden="1"/>
    <col min="2561" max="2561" width="10" style="139" hidden="1"/>
    <col min="2562" max="2562" width="16.33203125" style="139" hidden="1"/>
    <col min="2563" max="2563" width="9.75" style="139" hidden="1"/>
    <col min="2564" max="2564" width="12" style="139" hidden="1"/>
    <col min="2565" max="2565" width="0" style="139" hidden="1"/>
    <col min="2566" max="2566" width="10.75" style="139" hidden="1"/>
    <col min="2567" max="2567" width="10.25" style="139" hidden="1"/>
    <col min="2568" max="2568" width="2.58203125" style="139" hidden="1"/>
    <col min="2569" max="2569" width="12" style="139" hidden="1"/>
    <col min="2570" max="2794" width="9" style="139" hidden="1"/>
    <col min="2795" max="2795" width="0" style="139" hidden="1"/>
    <col min="2796" max="2796" width="4.5" style="139" hidden="1"/>
    <col min="2797" max="2797" width="40" style="139" hidden="1"/>
    <col min="2798" max="2798" width="9.58203125" style="139" hidden="1"/>
    <col min="2799" max="2799" width="12.83203125" style="139" hidden="1"/>
    <col min="2800" max="2800" width="13" style="139" hidden="1"/>
    <col min="2801" max="2801" width="18.5" style="139" hidden="1"/>
    <col min="2802" max="2802" width="17.33203125" style="139" hidden="1"/>
    <col min="2803" max="2803" width="13" style="139" hidden="1"/>
    <col min="2804" max="2804" width="18.33203125" style="139" hidden="1"/>
    <col min="2805" max="2805" width="18" style="139" hidden="1"/>
    <col min="2806" max="2806" width="10.58203125" style="139" hidden="1"/>
    <col min="2807" max="2807" width="9" style="139" hidden="1"/>
    <col min="2808" max="2808" width="9.83203125" style="139" hidden="1"/>
    <col min="2809" max="2809" width="10.25" style="139" hidden="1"/>
    <col min="2810" max="2811" width="13.25" style="139" hidden="1"/>
    <col min="2812" max="2812" width="11.75" style="139" hidden="1"/>
    <col min="2813" max="2813" width="15.33203125" style="139" hidden="1"/>
    <col min="2814" max="2814" width="11.08203125" style="139" hidden="1"/>
    <col min="2815" max="2815" width="0" style="139" hidden="1"/>
    <col min="2816" max="2816" width="10.5" style="139" hidden="1"/>
    <col min="2817" max="2817" width="10" style="139" hidden="1"/>
    <col min="2818" max="2818" width="16.33203125" style="139" hidden="1"/>
    <col min="2819" max="2819" width="9.75" style="139" hidden="1"/>
    <col min="2820" max="2820" width="12" style="139" hidden="1"/>
    <col min="2821" max="2821" width="0" style="139" hidden="1"/>
    <col min="2822" max="2822" width="10.75" style="139" hidden="1"/>
    <col min="2823" max="2823" width="10.25" style="139" hidden="1"/>
    <col min="2824" max="2824" width="2.58203125" style="139" hidden="1"/>
    <col min="2825" max="2825" width="12" style="139" hidden="1"/>
    <col min="2826" max="3050" width="9" style="139" hidden="1"/>
    <col min="3051" max="3051" width="0" style="139" hidden="1"/>
    <col min="3052" max="3052" width="4.5" style="139" hidden="1"/>
    <col min="3053" max="3053" width="40" style="139" hidden="1"/>
    <col min="3054" max="3054" width="9.58203125" style="139" hidden="1"/>
    <col min="3055" max="3055" width="12.83203125" style="139" hidden="1"/>
    <col min="3056" max="3056" width="13" style="139" hidden="1"/>
    <col min="3057" max="3057" width="18.5" style="139" hidden="1"/>
    <col min="3058" max="3058" width="17.33203125" style="139" hidden="1"/>
    <col min="3059" max="3059" width="13" style="139" hidden="1"/>
    <col min="3060" max="3060" width="18.33203125" style="139" hidden="1"/>
    <col min="3061" max="3061" width="18" style="139" hidden="1"/>
    <col min="3062" max="3062" width="10.58203125" style="139" hidden="1"/>
    <col min="3063" max="3063" width="9" style="139" hidden="1"/>
    <col min="3064" max="3064" width="9.83203125" style="139" hidden="1"/>
    <col min="3065" max="3065" width="10.25" style="139" hidden="1"/>
    <col min="3066" max="3067" width="13.25" style="139" hidden="1"/>
    <col min="3068" max="3068" width="11.75" style="139" hidden="1"/>
    <col min="3069" max="3069" width="15.33203125" style="139" hidden="1"/>
    <col min="3070" max="3070" width="11.08203125" style="139" hidden="1"/>
    <col min="3071" max="3071" width="0" style="139" hidden="1"/>
    <col min="3072" max="3072" width="10.5" style="139" hidden="1"/>
    <col min="3073" max="3073" width="10" style="139" hidden="1"/>
    <col min="3074" max="3074" width="16.33203125" style="139" hidden="1"/>
    <col min="3075" max="3075" width="9.75" style="139" hidden="1"/>
    <col min="3076" max="3076" width="12" style="139" hidden="1"/>
    <col min="3077" max="3077" width="0" style="139" hidden="1"/>
    <col min="3078" max="3078" width="10.75" style="139" hidden="1"/>
    <col min="3079" max="3079" width="10.25" style="139" hidden="1"/>
    <col min="3080" max="3080" width="2.58203125" style="139" hidden="1"/>
    <col min="3081" max="3081" width="12" style="139" hidden="1"/>
    <col min="3082" max="3306" width="9" style="139" hidden="1"/>
    <col min="3307" max="3307" width="0" style="139" hidden="1"/>
    <col min="3308" max="3308" width="4.5" style="139" hidden="1"/>
    <col min="3309" max="3309" width="40" style="139" hidden="1"/>
    <col min="3310" max="3310" width="9.58203125" style="139" hidden="1"/>
    <col min="3311" max="3311" width="12.83203125" style="139" hidden="1"/>
    <col min="3312" max="3312" width="13" style="139" hidden="1"/>
    <col min="3313" max="3313" width="18.5" style="139" hidden="1"/>
    <col min="3314" max="3314" width="17.33203125" style="139" hidden="1"/>
    <col min="3315" max="3315" width="13" style="139" hidden="1"/>
    <col min="3316" max="3316" width="18.33203125" style="139" hidden="1"/>
    <col min="3317" max="3317" width="18" style="139" hidden="1"/>
    <col min="3318" max="3318" width="10.58203125" style="139" hidden="1"/>
    <col min="3319" max="3319" width="9" style="139" hidden="1"/>
    <col min="3320" max="3320" width="9.83203125" style="139" hidden="1"/>
    <col min="3321" max="3321" width="10.25" style="139" hidden="1"/>
    <col min="3322" max="3323" width="13.25" style="139" hidden="1"/>
    <col min="3324" max="3324" width="11.75" style="139" hidden="1"/>
    <col min="3325" max="3325" width="15.33203125" style="139" hidden="1"/>
    <col min="3326" max="3326" width="11.08203125" style="139" hidden="1"/>
    <col min="3327" max="3327" width="0" style="139" hidden="1"/>
    <col min="3328" max="3328" width="10.5" style="139" hidden="1"/>
    <col min="3329" max="3329" width="10" style="139" hidden="1"/>
    <col min="3330" max="3330" width="16.33203125" style="139" hidden="1"/>
    <col min="3331" max="3331" width="9.75" style="139" hidden="1"/>
    <col min="3332" max="3332" width="12" style="139" hidden="1"/>
    <col min="3333" max="3333" width="0" style="139" hidden="1"/>
    <col min="3334" max="3334" width="10.75" style="139" hidden="1"/>
    <col min="3335" max="3335" width="10.25" style="139" hidden="1"/>
    <col min="3336" max="3336" width="2.58203125" style="139" hidden="1"/>
    <col min="3337" max="3337" width="12" style="139" hidden="1"/>
    <col min="3338" max="3562" width="9" style="139" hidden="1"/>
    <col min="3563" max="3563" width="0" style="139" hidden="1"/>
    <col min="3564" max="3564" width="4.5" style="139" hidden="1"/>
    <col min="3565" max="3565" width="40" style="139" hidden="1"/>
    <col min="3566" max="3566" width="9.58203125" style="139" hidden="1"/>
    <col min="3567" max="3567" width="12.83203125" style="139" hidden="1"/>
    <col min="3568" max="3568" width="13" style="139" hidden="1"/>
    <col min="3569" max="3569" width="18.5" style="139" hidden="1"/>
    <col min="3570" max="3570" width="17.33203125" style="139" hidden="1"/>
    <col min="3571" max="3571" width="13" style="139" hidden="1"/>
    <col min="3572" max="3572" width="18.33203125" style="139" hidden="1"/>
    <col min="3573" max="3573" width="18" style="139" hidden="1"/>
    <col min="3574" max="3574" width="10.58203125" style="139" hidden="1"/>
    <col min="3575" max="3575" width="9" style="139" hidden="1"/>
    <col min="3576" max="3576" width="9.83203125" style="139" hidden="1"/>
    <col min="3577" max="3577" width="10.25" style="139" hidden="1"/>
    <col min="3578" max="3579" width="13.25" style="139" hidden="1"/>
    <col min="3580" max="3580" width="11.75" style="139" hidden="1"/>
    <col min="3581" max="3581" width="15.33203125" style="139" hidden="1"/>
    <col min="3582" max="3582" width="11.08203125" style="139" hidden="1"/>
    <col min="3583" max="3583" width="0" style="139" hidden="1"/>
    <col min="3584" max="3584" width="10.5" style="139" hidden="1"/>
    <col min="3585" max="3585" width="10" style="139" hidden="1"/>
    <col min="3586" max="3586" width="16.33203125" style="139" hidden="1"/>
    <col min="3587" max="3587" width="9.75" style="139" hidden="1"/>
    <col min="3588" max="3588" width="12" style="139" hidden="1"/>
    <col min="3589" max="3589" width="0" style="139" hidden="1"/>
    <col min="3590" max="3590" width="10.75" style="139" hidden="1"/>
    <col min="3591" max="3591" width="10.25" style="139" hidden="1"/>
    <col min="3592" max="3592" width="2.58203125" style="139" hidden="1"/>
    <col min="3593" max="3593" width="12" style="139" hidden="1"/>
    <col min="3594" max="3818" width="9" style="139" hidden="1"/>
    <col min="3819" max="3819" width="0" style="139" hidden="1"/>
    <col min="3820" max="3820" width="4.5" style="139" hidden="1"/>
    <col min="3821" max="3821" width="40" style="139" hidden="1"/>
    <col min="3822" max="3822" width="9.58203125" style="139" hidden="1"/>
    <col min="3823" max="3823" width="12.83203125" style="139" hidden="1"/>
    <col min="3824" max="3824" width="13" style="139" hidden="1"/>
    <col min="3825" max="3825" width="18.5" style="139" hidden="1"/>
    <col min="3826" max="3826" width="17.33203125" style="139" hidden="1"/>
    <col min="3827" max="3827" width="13" style="139" hidden="1"/>
    <col min="3828" max="3828" width="18.33203125" style="139" hidden="1"/>
    <col min="3829" max="3829" width="18" style="139" hidden="1"/>
    <col min="3830" max="3830" width="10.58203125" style="139" hidden="1"/>
    <col min="3831" max="3831" width="9" style="139" hidden="1"/>
    <col min="3832" max="3832" width="9.83203125" style="139" hidden="1"/>
    <col min="3833" max="3833" width="10.25" style="139" hidden="1"/>
    <col min="3834" max="3835" width="13.25" style="139" hidden="1"/>
    <col min="3836" max="3836" width="11.75" style="139" hidden="1"/>
    <col min="3837" max="3837" width="15.33203125" style="139" hidden="1"/>
    <col min="3838" max="3838" width="11.08203125" style="139" hidden="1"/>
    <col min="3839" max="3839" width="0" style="139" hidden="1"/>
    <col min="3840" max="3840" width="10.5" style="139" hidden="1"/>
    <col min="3841" max="3841" width="10" style="139" hidden="1"/>
    <col min="3842" max="3842" width="16.33203125" style="139" hidden="1"/>
    <col min="3843" max="3843" width="9.75" style="139" hidden="1"/>
    <col min="3844" max="3844" width="12" style="139" hidden="1"/>
    <col min="3845" max="3845" width="0" style="139" hidden="1"/>
    <col min="3846" max="3846" width="10.75" style="139" hidden="1"/>
    <col min="3847" max="3847" width="10.25" style="139" hidden="1"/>
    <col min="3848" max="3848" width="2.58203125" style="139" hidden="1"/>
    <col min="3849" max="3849" width="12" style="139" hidden="1"/>
    <col min="3850" max="4074" width="9" style="139" hidden="1"/>
    <col min="4075" max="4075" width="0" style="139" hidden="1"/>
    <col min="4076" max="4076" width="4.5" style="139" hidden="1"/>
    <col min="4077" max="4077" width="40" style="139" hidden="1"/>
    <col min="4078" max="4078" width="9.58203125" style="139" hidden="1"/>
    <col min="4079" max="4079" width="12.83203125" style="139" hidden="1"/>
    <col min="4080" max="4080" width="13" style="139" hidden="1"/>
    <col min="4081" max="4081" width="18.5" style="139" hidden="1"/>
    <col min="4082" max="4082" width="17.33203125" style="139" hidden="1"/>
    <col min="4083" max="4083" width="13" style="139" hidden="1"/>
    <col min="4084" max="4084" width="18.33203125" style="139" hidden="1"/>
    <col min="4085" max="4085" width="18" style="139" hidden="1"/>
    <col min="4086" max="4086" width="10.58203125" style="139" hidden="1"/>
    <col min="4087" max="4087" width="9" style="139" hidden="1"/>
    <col min="4088" max="4088" width="9.83203125" style="139" hidden="1"/>
    <col min="4089" max="4089" width="10.25" style="139" hidden="1"/>
    <col min="4090" max="4091" width="13.25" style="139" hidden="1"/>
    <col min="4092" max="4092" width="11.75" style="139" hidden="1"/>
    <col min="4093" max="4093" width="15.33203125" style="139" hidden="1"/>
    <col min="4094" max="4094" width="11.08203125" style="139" hidden="1"/>
    <col min="4095" max="4095" width="0" style="139" hidden="1"/>
    <col min="4096" max="4096" width="10.5" style="139" hidden="1"/>
    <col min="4097" max="4097" width="10" style="139" hidden="1"/>
    <col min="4098" max="4098" width="16.33203125" style="139" hidden="1"/>
    <col min="4099" max="4099" width="9.75" style="139" hidden="1"/>
    <col min="4100" max="4100" width="12" style="139" hidden="1"/>
    <col min="4101" max="4101" width="0" style="139" hidden="1"/>
    <col min="4102" max="4102" width="10.75" style="139" hidden="1"/>
    <col min="4103" max="4103" width="10.25" style="139" hidden="1"/>
    <col min="4104" max="4104" width="2.58203125" style="139" hidden="1"/>
    <col min="4105" max="4105" width="12" style="139" hidden="1"/>
    <col min="4106" max="4330" width="9" style="139" hidden="1"/>
    <col min="4331" max="4331" width="0" style="139" hidden="1"/>
    <col min="4332" max="4332" width="4.5" style="139" hidden="1"/>
    <col min="4333" max="4333" width="40" style="139" hidden="1"/>
    <col min="4334" max="4334" width="9.58203125" style="139" hidden="1"/>
    <col min="4335" max="4335" width="12.83203125" style="139" hidden="1"/>
    <col min="4336" max="4336" width="13" style="139" hidden="1"/>
    <col min="4337" max="4337" width="18.5" style="139" hidden="1"/>
    <col min="4338" max="4338" width="17.33203125" style="139" hidden="1"/>
    <col min="4339" max="4339" width="13" style="139" hidden="1"/>
    <col min="4340" max="4340" width="18.33203125" style="139" hidden="1"/>
    <col min="4341" max="4341" width="18" style="139" hidden="1"/>
    <col min="4342" max="4342" width="10.58203125" style="139" hidden="1"/>
    <col min="4343" max="4343" width="9" style="139" hidden="1"/>
    <col min="4344" max="4344" width="9.83203125" style="139" hidden="1"/>
    <col min="4345" max="4345" width="10.25" style="139" hidden="1"/>
    <col min="4346" max="4347" width="13.25" style="139" hidden="1"/>
    <col min="4348" max="4348" width="11.75" style="139" hidden="1"/>
    <col min="4349" max="4349" width="15.33203125" style="139" hidden="1"/>
    <col min="4350" max="4350" width="11.08203125" style="139" hidden="1"/>
    <col min="4351" max="4351" width="0" style="139" hidden="1"/>
    <col min="4352" max="4352" width="10.5" style="139" hidden="1"/>
    <col min="4353" max="4353" width="10" style="139" hidden="1"/>
    <col min="4354" max="4354" width="16.33203125" style="139" hidden="1"/>
    <col min="4355" max="4355" width="9.75" style="139" hidden="1"/>
    <col min="4356" max="4356" width="12" style="139" hidden="1"/>
    <col min="4357" max="4357" width="0" style="139" hidden="1"/>
    <col min="4358" max="4358" width="10.75" style="139" hidden="1"/>
    <col min="4359" max="4359" width="10.25" style="139" hidden="1"/>
    <col min="4360" max="4360" width="2.58203125" style="139" hidden="1"/>
    <col min="4361" max="4361" width="12" style="139" hidden="1"/>
    <col min="4362" max="4586" width="9" style="139" hidden="1"/>
    <col min="4587" max="4587" width="0" style="139" hidden="1"/>
    <col min="4588" max="4588" width="4.5" style="139" hidden="1"/>
    <col min="4589" max="4589" width="40" style="139" hidden="1"/>
    <col min="4590" max="4590" width="9.58203125" style="139" hidden="1"/>
    <col min="4591" max="4591" width="12.83203125" style="139" hidden="1"/>
    <col min="4592" max="4592" width="13" style="139" hidden="1"/>
    <col min="4593" max="4593" width="18.5" style="139" hidden="1"/>
    <col min="4594" max="4594" width="17.33203125" style="139" hidden="1"/>
    <col min="4595" max="4595" width="13" style="139" hidden="1"/>
    <col min="4596" max="4596" width="18.33203125" style="139" hidden="1"/>
    <col min="4597" max="4597" width="18" style="139" hidden="1"/>
    <col min="4598" max="4598" width="10.58203125" style="139" hidden="1"/>
    <col min="4599" max="4599" width="9" style="139" hidden="1"/>
    <col min="4600" max="4600" width="9.83203125" style="139" hidden="1"/>
    <col min="4601" max="4601" width="10.25" style="139" hidden="1"/>
    <col min="4602" max="4603" width="13.25" style="139" hidden="1"/>
    <col min="4604" max="4604" width="11.75" style="139" hidden="1"/>
    <col min="4605" max="4605" width="15.33203125" style="139" hidden="1"/>
    <col min="4606" max="4606" width="11.08203125" style="139" hidden="1"/>
    <col min="4607" max="4607" width="0" style="139" hidden="1"/>
    <col min="4608" max="4608" width="10.5" style="139" hidden="1"/>
    <col min="4609" max="4609" width="10" style="139" hidden="1"/>
    <col min="4610" max="4610" width="16.33203125" style="139" hidden="1"/>
    <col min="4611" max="4611" width="9.75" style="139" hidden="1"/>
    <col min="4612" max="4612" width="12" style="139" hidden="1"/>
    <col min="4613" max="4613" width="0" style="139" hidden="1"/>
    <col min="4614" max="4614" width="10.75" style="139" hidden="1"/>
    <col min="4615" max="4615" width="10.25" style="139" hidden="1"/>
    <col min="4616" max="4616" width="2.58203125" style="139" hidden="1"/>
    <col min="4617" max="4617" width="12" style="139" hidden="1"/>
    <col min="4618" max="4842" width="9" style="139" hidden="1"/>
    <col min="4843" max="4843" width="0" style="139" hidden="1"/>
    <col min="4844" max="4844" width="4.5" style="139" hidden="1"/>
    <col min="4845" max="4845" width="40" style="139" hidden="1"/>
    <col min="4846" max="4846" width="9.58203125" style="139" hidden="1"/>
    <col min="4847" max="4847" width="12.83203125" style="139" hidden="1"/>
    <col min="4848" max="4848" width="13" style="139" hidden="1"/>
    <col min="4849" max="4849" width="18.5" style="139" hidden="1"/>
    <col min="4850" max="4850" width="17.33203125" style="139" hidden="1"/>
    <col min="4851" max="4851" width="13" style="139" hidden="1"/>
    <col min="4852" max="4852" width="18.33203125" style="139" hidden="1"/>
    <col min="4853" max="4853" width="18" style="139" hidden="1"/>
    <col min="4854" max="4854" width="10.58203125" style="139" hidden="1"/>
    <col min="4855" max="4855" width="9" style="139" hidden="1"/>
    <col min="4856" max="4856" width="9.83203125" style="139" hidden="1"/>
    <col min="4857" max="4857" width="10.25" style="139" hidden="1"/>
    <col min="4858" max="4859" width="13.25" style="139" hidden="1"/>
    <col min="4860" max="4860" width="11.75" style="139" hidden="1"/>
    <col min="4861" max="4861" width="15.33203125" style="139" hidden="1"/>
    <col min="4862" max="4862" width="11.08203125" style="139" hidden="1"/>
    <col min="4863" max="4863" width="0" style="139" hidden="1"/>
    <col min="4864" max="4864" width="10.5" style="139" hidden="1"/>
    <col min="4865" max="4865" width="10" style="139" hidden="1"/>
    <col min="4866" max="4866" width="16.33203125" style="139" hidden="1"/>
    <col min="4867" max="4867" width="9.75" style="139" hidden="1"/>
    <col min="4868" max="4868" width="12" style="139" hidden="1"/>
    <col min="4869" max="4869" width="0" style="139" hidden="1"/>
    <col min="4870" max="4870" width="10.75" style="139" hidden="1"/>
    <col min="4871" max="4871" width="10.25" style="139" hidden="1"/>
    <col min="4872" max="4872" width="2.58203125" style="139" hidden="1"/>
    <col min="4873" max="4873" width="12" style="139" hidden="1"/>
    <col min="4874" max="5098" width="9" style="139" hidden="1"/>
    <col min="5099" max="5099" width="0" style="139" hidden="1"/>
    <col min="5100" max="5100" width="4.5" style="139" hidden="1"/>
    <col min="5101" max="5101" width="40" style="139" hidden="1"/>
    <col min="5102" max="5102" width="9.58203125" style="139" hidden="1"/>
    <col min="5103" max="5103" width="12.83203125" style="139" hidden="1"/>
    <col min="5104" max="5104" width="13" style="139" hidden="1"/>
    <col min="5105" max="5105" width="18.5" style="139" hidden="1"/>
    <col min="5106" max="5106" width="17.33203125" style="139" hidden="1"/>
    <col min="5107" max="5107" width="13" style="139" hidden="1"/>
    <col min="5108" max="5108" width="18.33203125" style="139" hidden="1"/>
    <col min="5109" max="5109" width="18" style="139" hidden="1"/>
    <col min="5110" max="5110" width="10.58203125" style="139" hidden="1"/>
    <col min="5111" max="5111" width="9" style="139" hidden="1"/>
    <col min="5112" max="5112" width="9.83203125" style="139" hidden="1"/>
    <col min="5113" max="5113" width="10.25" style="139" hidden="1"/>
    <col min="5114" max="5115" width="13.25" style="139" hidden="1"/>
    <col min="5116" max="5116" width="11.75" style="139" hidden="1"/>
    <col min="5117" max="5117" width="15.33203125" style="139" hidden="1"/>
    <col min="5118" max="5118" width="11.08203125" style="139" hidden="1"/>
    <col min="5119" max="5119" width="0" style="139" hidden="1"/>
    <col min="5120" max="5120" width="10.5" style="139" hidden="1"/>
    <col min="5121" max="5121" width="10" style="139" hidden="1"/>
    <col min="5122" max="5122" width="16.33203125" style="139" hidden="1"/>
    <col min="5123" max="5123" width="9.75" style="139" hidden="1"/>
    <col min="5124" max="5124" width="12" style="139" hidden="1"/>
    <col min="5125" max="5125" width="0" style="139" hidden="1"/>
    <col min="5126" max="5126" width="10.75" style="139" hidden="1"/>
    <col min="5127" max="5127" width="10.25" style="139" hidden="1"/>
    <col min="5128" max="5128" width="2.58203125" style="139" hidden="1"/>
    <col min="5129" max="5129" width="12" style="139" hidden="1"/>
    <col min="5130" max="5354" width="9" style="139" hidden="1"/>
    <col min="5355" max="5355" width="0" style="139" hidden="1"/>
    <col min="5356" max="5356" width="4.5" style="139" hidden="1"/>
    <col min="5357" max="5357" width="40" style="139" hidden="1"/>
    <col min="5358" max="5358" width="9.58203125" style="139" hidden="1"/>
    <col min="5359" max="5359" width="12.83203125" style="139" hidden="1"/>
    <col min="5360" max="5360" width="13" style="139" hidden="1"/>
    <col min="5361" max="5361" width="18.5" style="139" hidden="1"/>
    <col min="5362" max="5362" width="17.33203125" style="139" hidden="1"/>
    <col min="5363" max="5363" width="13" style="139" hidden="1"/>
    <col min="5364" max="5364" width="18.33203125" style="139" hidden="1"/>
    <col min="5365" max="5365" width="18" style="139" hidden="1"/>
    <col min="5366" max="5366" width="10.58203125" style="139" hidden="1"/>
    <col min="5367" max="5367" width="9" style="139" hidden="1"/>
    <col min="5368" max="5368" width="9.83203125" style="139" hidden="1"/>
    <col min="5369" max="5369" width="10.25" style="139" hidden="1"/>
    <col min="5370" max="5371" width="13.25" style="139" hidden="1"/>
    <col min="5372" max="5372" width="11.75" style="139" hidden="1"/>
    <col min="5373" max="5373" width="15.33203125" style="139" hidden="1"/>
    <col min="5374" max="5374" width="11.08203125" style="139" hidden="1"/>
    <col min="5375" max="5375" width="0" style="139" hidden="1"/>
    <col min="5376" max="5376" width="10.5" style="139" hidden="1"/>
    <col min="5377" max="5377" width="10" style="139" hidden="1"/>
    <col min="5378" max="5378" width="16.33203125" style="139" hidden="1"/>
    <col min="5379" max="5379" width="9.75" style="139" hidden="1"/>
    <col min="5380" max="5380" width="12" style="139" hidden="1"/>
    <col min="5381" max="5381" width="0" style="139" hidden="1"/>
    <col min="5382" max="5382" width="10.75" style="139" hidden="1"/>
    <col min="5383" max="5383" width="10.25" style="139" hidden="1"/>
    <col min="5384" max="5384" width="2.58203125" style="139" hidden="1"/>
    <col min="5385" max="5385" width="12" style="139" hidden="1"/>
    <col min="5386" max="5610" width="9" style="139" hidden="1"/>
    <col min="5611" max="5611" width="0" style="139" hidden="1"/>
    <col min="5612" max="5612" width="4.5" style="139" hidden="1"/>
    <col min="5613" max="5613" width="40" style="139" hidden="1"/>
    <col min="5614" max="5614" width="9.58203125" style="139" hidden="1"/>
    <col min="5615" max="5615" width="12.83203125" style="139" hidden="1"/>
    <col min="5616" max="5616" width="13" style="139" hidden="1"/>
    <col min="5617" max="5617" width="18.5" style="139" hidden="1"/>
    <col min="5618" max="5618" width="17.33203125" style="139" hidden="1"/>
    <col min="5619" max="5619" width="13" style="139" hidden="1"/>
    <col min="5620" max="5620" width="18.33203125" style="139" hidden="1"/>
    <col min="5621" max="5621" width="18" style="139" hidden="1"/>
    <col min="5622" max="5622" width="10.58203125" style="139" hidden="1"/>
    <col min="5623" max="5623" width="9" style="139" hidden="1"/>
    <col min="5624" max="5624" width="9.83203125" style="139" hidden="1"/>
    <col min="5625" max="5625" width="10.25" style="139" hidden="1"/>
    <col min="5626" max="5627" width="13.25" style="139" hidden="1"/>
    <col min="5628" max="5628" width="11.75" style="139" hidden="1"/>
    <col min="5629" max="5629" width="15.33203125" style="139" hidden="1"/>
    <col min="5630" max="5630" width="11.08203125" style="139" hidden="1"/>
    <col min="5631" max="5631" width="0" style="139" hidden="1"/>
    <col min="5632" max="5632" width="10.5" style="139" hidden="1"/>
    <col min="5633" max="5633" width="10" style="139" hidden="1"/>
    <col min="5634" max="5634" width="16.33203125" style="139" hidden="1"/>
    <col min="5635" max="5635" width="9.75" style="139" hidden="1"/>
    <col min="5636" max="5636" width="12" style="139" hidden="1"/>
    <col min="5637" max="5637" width="0" style="139" hidden="1"/>
    <col min="5638" max="5638" width="10.75" style="139" hidden="1"/>
    <col min="5639" max="5639" width="10.25" style="139" hidden="1"/>
    <col min="5640" max="5640" width="2.58203125" style="139" hidden="1"/>
    <col min="5641" max="5641" width="12" style="139" hidden="1"/>
    <col min="5642" max="5866" width="9" style="139" hidden="1"/>
    <col min="5867" max="5867" width="0" style="139" hidden="1"/>
    <col min="5868" max="5868" width="4.5" style="139" hidden="1"/>
    <col min="5869" max="5869" width="40" style="139" hidden="1"/>
    <col min="5870" max="5870" width="9.58203125" style="139" hidden="1"/>
    <col min="5871" max="5871" width="12.83203125" style="139" hidden="1"/>
    <col min="5872" max="5872" width="13" style="139" hidden="1"/>
    <col min="5873" max="5873" width="18.5" style="139" hidden="1"/>
    <col min="5874" max="5874" width="17.33203125" style="139" hidden="1"/>
    <col min="5875" max="5875" width="13" style="139" hidden="1"/>
    <col min="5876" max="5876" width="18.33203125" style="139" hidden="1"/>
    <col min="5877" max="5877" width="18" style="139" hidden="1"/>
    <col min="5878" max="5878" width="10.58203125" style="139" hidden="1"/>
    <col min="5879" max="5879" width="9" style="139" hidden="1"/>
    <col min="5880" max="5880" width="9.83203125" style="139" hidden="1"/>
    <col min="5881" max="5881" width="10.25" style="139" hidden="1"/>
    <col min="5882" max="5883" width="13.25" style="139" hidden="1"/>
    <col min="5884" max="5884" width="11.75" style="139" hidden="1"/>
    <col min="5885" max="5885" width="15.33203125" style="139" hidden="1"/>
    <col min="5886" max="5886" width="11.08203125" style="139" hidden="1"/>
    <col min="5887" max="5887" width="0" style="139" hidden="1"/>
    <col min="5888" max="5888" width="10.5" style="139" hidden="1"/>
    <col min="5889" max="5889" width="10" style="139" hidden="1"/>
    <col min="5890" max="5890" width="16.33203125" style="139" hidden="1"/>
    <col min="5891" max="5891" width="9.75" style="139" hidden="1"/>
    <col min="5892" max="5892" width="12" style="139" hidden="1"/>
    <col min="5893" max="5893" width="0" style="139" hidden="1"/>
    <col min="5894" max="5894" width="10.75" style="139" hidden="1"/>
    <col min="5895" max="5895" width="10.25" style="139" hidden="1"/>
    <col min="5896" max="5896" width="2.58203125" style="139" hidden="1"/>
    <col min="5897" max="5897" width="12" style="139" hidden="1"/>
    <col min="5898" max="6122" width="9" style="139" hidden="1"/>
    <col min="6123" max="6123" width="0" style="139" hidden="1"/>
    <col min="6124" max="6124" width="4.5" style="139" hidden="1"/>
    <col min="6125" max="6125" width="40" style="139" hidden="1"/>
    <col min="6126" max="6126" width="9.58203125" style="139" hidden="1"/>
    <col min="6127" max="6127" width="12.83203125" style="139" hidden="1"/>
    <col min="6128" max="6128" width="13" style="139" hidden="1"/>
    <col min="6129" max="6129" width="18.5" style="139" hidden="1"/>
    <col min="6130" max="6130" width="17.33203125" style="139" hidden="1"/>
    <col min="6131" max="6131" width="13" style="139" hidden="1"/>
    <col min="6132" max="6132" width="18.33203125" style="139" hidden="1"/>
    <col min="6133" max="6133" width="18" style="139" hidden="1"/>
    <col min="6134" max="6134" width="10.58203125" style="139" hidden="1"/>
    <col min="6135" max="6135" width="9" style="139" hidden="1"/>
    <col min="6136" max="6136" width="9.83203125" style="139" hidden="1"/>
    <col min="6137" max="6137" width="10.25" style="139" hidden="1"/>
    <col min="6138" max="6139" width="13.25" style="139" hidden="1"/>
    <col min="6140" max="6140" width="11.75" style="139" hidden="1"/>
    <col min="6141" max="6141" width="15.33203125" style="139" hidden="1"/>
    <col min="6142" max="6142" width="11.08203125" style="139" hidden="1"/>
    <col min="6143" max="6143" width="0" style="139" hidden="1"/>
    <col min="6144" max="6144" width="10.5" style="139" hidden="1"/>
    <col min="6145" max="6145" width="10" style="139" hidden="1"/>
    <col min="6146" max="6146" width="16.33203125" style="139" hidden="1"/>
    <col min="6147" max="6147" width="9.75" style="139" hidden="1"/>
    <col min="6148" max="6148" width="12" style="139" hidden="1"/>
    <col min="6149" max="6149" width="0" style="139" hidden="1"/>
    <col min="6150" max="6150" width="10.75" style="139" hidden="1"/>
    <col min="6151" max="6151" width="10.25" style="139" hidden="1"/>
    <col min="6152" max="6152" width="2.58203125" style="139" hidden="1"/>
    <col min="6153" max="6153" width="12" style="139" hidden="1"/>
    <col min="6154" max="6378" width="9" style="139" hidden="1"/>
    <col min="6379" max="6379" width="0" style="139" hidden="1"/>
    <col min="6380" max="6380" width="4.5" style="139" hidden="1"/>
    <col min="6381" max="6381" width="40" style="139" hidden="1"/>
    <col min="6382" max="6382" width="9.58203125" style="139" hidden="1"/>
    <col min="6383" max="6383" width="12.83203125" style="139" hidden="1"/>
    <col min="6384" max="6384" width="13" style="139" hidden="1"/>
    <col min="6385" max="6385" width="18.5" style="139" hidden="1"/>
    <col min="6386" max="6386" width="17.33203125" style="139" hidden="1"/>
    <col min="6387" max="6387" width="13" style="139" hidden="1"/>
    <col min="6388" max="6388" width="18.33203125" style="139" hidden="1"/>
    <col min="6389" max="6389" width="18" style="139" hidden="1"/>
    <col min="6390" max="6390" width="10.58203125" style="139" hidden="1"/>
    <col min="6391" max="6391" width="9" style="139" hidden="1"/>
    <col min="6392" max="6392" width="9.83203125" style="139" hidden="1"/>
    <col min="6393" max="6393" width="10.25" style="139" hidden="1"/>
    <col min="6394" max="6395" width="13.25" style="139" hidden="1"/>
    <col min="6396" max="6396" width="11.75" style="139" hidden="1"/>
    <col min="6397" max="6397" width="15.33203125" style="139" hidden="1"/>
    <col min="6398" max="6398" width="11.08203125" style="139" hidden="1"/>
    <col min="6399" max="6399" width="0" style="139" hidden="1"/>
    <col min="6400" max="6400" width="10.5" style="139" hidden="1"/>
    <col min="6401" max="6401" width="10" style="139" hidden="1"/>
    <col min="6402" max="6402" width="16.33203125" style="139" hidden="1"/>
    <col min="6403" max="6403" width="9.75" style="139" hidden="1"/>
    <col min="6404" max="6404" width="12" style="139" hidden="1"/>
    <col min="6405" max="6405" width="0" style="139" hidden="1"/>
    <col min="6406" max="6406" width="10.75" style="139" hidden="1"/>
    <col min="6407" max="6407" width="10.25" style="139" hidden="1"/>
    <col min="6408" max="6408" width="2.58203125" style="139" hidden="1"/>
    <col min="6409" max="6409" width="12" style="139" hidden="1"/>
    <col min="6410" max="6634" width="9" style="139" hidden="1"/>
    <col min="6635" max="6635" width="0" style="139" hidden="1"/>
    <col min="6636" max="6636" width="4.5" style="139" hidden="1"/>
    <col min="6637" max="6637" width="40" style="139" hidden="1"/>
    <col min="6638" max="6638" width="9.58203125" style="139" hidden="1"/>
    <col min="6639" max="6639" width="12.83203125" style="139" hidden="1"/>
    <col min="6640" max="6640" width="13" style="139" hidden="1"/>
    <col min="6641" max="6641" width="18.5" style="139" hidden="1"/>
    <col min="6642" max="6642" width="17.33203125" style="139" hidden="1"/>
    <col min="6643" max="6643" width="13" style="139" hidden="1"/>
    <col min="6644" max="6644" width="18.33203125" style="139" hidden="1"/>
    <col min="6645" max="6645" width="18" style="139" hidden="1"/>
    <col min="6646" max="6646" width="10.58203125" style="139" hidden="1"/>
    <col min="6647" max="6647" width="9" style="139" hidden="1"/>
    <col min="6648" max="6648" width="9.83203125" style="139" hidden="1"/>
    <col min="6649" max="6649" width="10.25" style="139" hidden="1"/>
    <col min="6650" max="6651" width="13.25" style="139" hidden="1"/>
    <col min="6652" max="6652" width="11.75" style="139" hidden="1"/>
    <col min="6653" max="6653" width="15.33203125" style="139" hidden="1"/>
    <col min="6654" max="6654" width="11.08203125" style="139" hidden="1"/>
    <col min="6655" max="6655" width="0" style="139" hidden="1"/>
    <col min="6656" max="6656" width="10.5" style="139" hidden="1"/>
    <col min="6657" max="6657" width="10" style="139" hidden="1"/>
    <col min="6658" max="6658" width="16.33203125" style="139" hidden="1"/>
    <col min="6659" max="6659" width="9.75" style="139" hidden="1"/>
    <col min="6660" max="6660" width="12" style="139" hidden="1"/>
    <col min="6661" max="6661" width="0" style="139" hidden="1"/>
    <col min="6662" max="6662" width="10.75" style="139" hidden="1"/>
    <col min="6663" max="6663" width="10.25" style="139" hidden="1"/>
    <col min="6664" max="6664" width="2.58203125" style="139" hidden="1"/>
    <col min="6665" max="6665" width="12" style="139" hidden="1"/>
    <col min="6666" max="6890" width="9" style="139" hidden="1"/>
    <col min="6891" max="6891" width="0" style="139" hidden="1"/>
    <col min="6892" max="6892" width="4.5" style="139" hidden="1"/>
    <col min="6893" max="6893" width="40" style="139" hidden="1"/>
    <col min="6894" max="6894" width="9.58203125" style="139" hidden="1"/>
    <col min="6895" max="6895" width="12.83203125" style="139" hidden="1"/>
    <col min="6896" max="6896" width="13" style="139" hidden="1"/>
    <col min="6897" max="6897" width="18.5" style="139" hidden="1"/>
    <col min="6898" max="6898" width="17.33203125" style="139" hidden="1"/>
    <col min="6899" max="6899" width="13" style="139" hidden="1"/>
    <col min="6900" max="6900" width="18.33203125" style="139" hidden="1"/>
    <col min="6901" max="6901" width="18" style="139" hidden="1"/>
    <col min="6902" max="6902" width="10.58203125" style="139" hidden="1"/>
    <col min="6903" max="6903" width="9" style="139" hidden="1"/>
    <col min="6904" max="6904" width="9.83203125" style="139" hidden="1"/>
    <col min="6905" max="6905" width="10.25" style="139" hidden="1"/>
    <col min="6906" max="6907" width="13.25" style="139" hidden="1"/>
    <col min="6908" max="6908" width="11.75" style="139" hidden="1"/>
    <col min="6909" max="6909" width="15.33203125" style="139" hidden="1"/>
    <col min="6910" max="6910" width="11.08203125" style="139" hidden="1"/>
    <col min="6911" max="6911" width="0" style="139" hidden="1"/>
    <col min="6912" max="6912" width="10.5" style="139" hidden="1"/>
    <col min="6913" max="6913" width="10" style="139" hidden="1"/>
    <col min="6914" max="6914" width="16.33203125" style="139" hidden="1"/>
    <col min="6915" max="6915" width="9.75" style="139" hidden="1"/>
    <col min="6916" max="6916" width="12" style="139" hidden="1"/>
    <col min="6917" max="6917" width="0" style="139" hidden="1"/>
    <col min="6918" max="6918" width="10.75" style="139" hidden="1"/>
    <col min="6919" max="6919" width="10.25" style="139" hidden="1"/>
    <col min="6920" max="6920" width="2.58203125" style="139" hidden="1"/>
    <col min="6921" max="6921" width="12" style="139" hidden="1"/>
    <col min="6922" max="7146" width="9" style="139" hidden="1"/>
    <col min="7147" max="7147" width="0" style="139" hidden="1"/>
    <col min="7148" max="7148" width="4.5" style="139" hidden="1"/>
    <col min="7149" max="7149" width="40" style="139" hidden="1"/>
    <col min="7150" max="7150" width="9.58203125" style="139" hidden="1"/>
    <col min="7151" max="7151" width="12.83203125" style="139" hidden="1"/>
    <col min="7152" max="7152" width="13" style="139" hidden="1"/>
    <col min="7153" max="7153" width="18.5" style="139" hidden="1"/>
    <col min="7154" max="7154" width="17.33203125" style="139" hidden="1"/>
    <col min="7155" max="7155" width="13" style="139" hidden="1"/>
    <col min="7156" max="7156" width="18.33203125" style="139" hidden="1"/>
    <col min="7157" max="7157" width="18" style="139" hidden="1"/>
    <col min="7158" max="7158" width="10.58203125" style="139" hidden="1"/>
    <col min="7159" max="7159" width="9" style="139" hidden="1"/>
    <col min="7160" max="7160" width="9.83203125" style="139" hidden="1"/>
    <col min="7161" max="7161" width="10.25" style="139" hidden="1"/>
    <col min="7162" max="7163" width="13.25" style="139" hidden="1"/>
    <col min="7164" max="7164" width="11.75" style="139" hidden="1"/>
    <col min="7165" max="7165" width="15.33203125" style="139" hidden="1"/>
    <col min="7166" max="7166" width="11.08203125" style="139" hidden="1"/>
    <col min="7167" max="7167" width="0" style="139" hidden="1"/>
    <col min="7168" max="7168" width="10.5" style="139" hidden="1"/>
    <col min="7169" max="7169" width="10" style="139" hidden="1"/>
    <col min="7170" max="7170" width="16.33203125" style="139" hidden="1"/>
    <col min="7171" max="7171" width="9.75" style="139" hidden="1"/>
    <col min="7172" max="7172" width="12" style="139" hidden="1"/>
    <col min="7173" max="7173" width="0" style="139" hidden="1"/>
    <col min="7174" max="7174" width="10.75" style="139" hidden="1"/>
    <col min="7175" max="7175" width="10.25" style="139" hidden="1"/>
    <col min="7176" max="7176" width="2.58203125" style="139" hidden="1"/>
    <col min="7177" max="7177" width="12" style="139" hidden="1"/>
    <col min="7178" max="7402" width="9" style="139" hidden="1"/>
    <col min="7403" max="7403" width="0" style="139" hidden="1"/>
    <col min="7404" max="7404" width="4.5" style="139" hidden="1"/>
    <col min="7405" max="7405" width="40" style="139" hidden="1"/>
    <col min="7406" max="7406" width="9.58203125" style="139" hidden="1"/>
    <col min="7407" max="7407" width="12.83203125" style="139" hidden="1"/>
    <col min="7408" max="7408" width="13" style="139" hidden="1"/>
    <col min="7409" max="7409" width="18.5" style="139" hidden="1"/>
    <col min="7410" max="7410" width="17.33203125" style="139" hidden="1"/>
    <col min="7411" max="7411" width="13" style="139" hidden="1"/>
    <col min="7412" max="7412" width="18.33203125" style="139" hidden="1"/>
    <col min="7413" max="7413" width="18" style="139" hidden="1"/>
    <col min="7414" max="7414" width="10.58203125" style="139" hidden="1"/>
    <col min="7415" max="7415" width="9" style="139" hidden="1"/>
    <col min="7416" max="7416" width="9.83203125" style="139" hidden="1"/>
    <col min="7417" max="7417" width="10.25" style="139" hidden="1"/>
    <col min="7418" max="7419" width="13.25" style="139" hidden="1"/>
    <col min="7420" max="7420" width="11.75" style="139" hidden="1"/>
    <col min="7421" max="7421" width="15.33203125" style="139" hidden="1"/>
    <col min="7422" max="7422" width="11.08203125" style="139" hidden="1"/>
    <col min="7423" max="7423" width="0" style="139" hidden="1"/>
    <col min="7424" max="7424" width="10.5" style="139" hidden="1"/>
    <col min="7425" max="7425" width="10" style="139" hidden="1"/>
    <col min="7426" max="7426" width="16.33203125" style="139" hidden="1"/>
    <col min="7427" max="7427" width="9.75" style="139" hidden="1"/>
    <col min="7428" max="7428" width="12" style="139" hidden="1"/>
    <col min="7429" max="7429" width="0" style="139" hidden="1"/>
    <col min="7430" max="7430" width="10.75" style="139" hidden="1"/>
    <col min="7431" max="7431" width="10.25" style="139" hidden="1"/>
    <col min="7432" max="7432" width="2.58203125" style="139" hidden="1"/>
    <col min="7433" max="7433" width="12" style="139" hidden="1"/>
    <col min="7434" max="7658" width="9" style="139" hidden="1"/>
    <col min="7659" max="7659" width="0" style="139" hidden="1"/>
    <col min="7660" max="7660" width="4.5" style="139" hidden="1"/>
    <col min="7661" max="7661" width="40" style="139" hidden="1"/>
    <col min="7662" max="7662" width="9.58203125" style="139" hidden="1"/>
    <col min="7663" max="7663" width="12.83203125" style="139" hidden="1"/>
    <col min="7664" max="7664" width="13" style="139" hidden="1"/>
    <col min="7665" max="7665" width="18.5" style="139" hidden="1"/>
    <col min="7666" max="7666" width="17.33203125" style="139" hidden="1"/>
    <col min="7667" max="7667" width="13" style="139" hidden="1"/>
    <col min="7668" max="7668" width="18.33203125" style="139" hidden="1"/>
    <col min="7669" max="7669" width="18" style="139" hidden="1"/>
    <col min="7670" max="7670" width="10.58203125" style="139" hidden="1"/>
    <col min="7671" max="7671" width="9" style="139" hidden="1"/>
    <col min="7672" max="7672" width="9.83203125" style="139" hidden="1"/>
    <col min="7673" max="7673" width="10.25" style="139" hidden="1"/>
    <col min="7674" max="7675" width="13.25" style="139" hidden="1"/>
    <col min="7676" max="7676" width="11.75" style="139" hidden="1"/>
    <col min="7677" max="7677" width="15.33203125" style="139" hidden="1"/>
    <col min="7678" max="7678" width="11.08203125" style="139" hidden="1"/>
    <col min="7679" max="7679" width="0" style="139" hidden="1"/>
    <col min="7680" max="7680" width="10.5" style="139" hidden="1"/>
    <col min="7681" max="7681" width="10" style="139" hidden="1"/>
    <col min="7682" max="7682" width="16.33203125" style="139" hidden="1"/>
    <col min="7683" max="7683" width="9.75" style="139" hidden="1"/>
    <col min="7684" max="7684" width="12" style="139" hidden="1"/>
    <col min="7685" max="7685" width="0" style="139" hidden="1"/>
    <col min="7686" max="7686" width="10.75" style="139" hidden="1"/>
    <col min="7687" max="7687" width="10.25" style="139" hidden="1"/>
    <col min="7688" max="7688" width="2.58203125" style="139" hidden="1"/>
    <col min="7689" max="7689" width="12" style="139" hidden="1"/>
    <col min="7690" max="7914" width="9" style="139" hidden="1"/>
    <col min="7915" max="7915" width="0" style="139" hidden="1"/>
    <col min="7916" max="7916" width="4.5" style="139" hidden="1"/>
    <col min="7917" max="7917" width="40" style="139" hidden="1"/>
    <col min="7918" max="7918" width="9.58203125" style="139" hidden="1"/>
    <col min="7919" max="7919" width="12.83203125" style="139" hidden="1"/>
    <col min="7920" max="7920" width="13" style="139" hidden="1"/>
    <col min="7921" max="7921" width="18.5" style="139" hidden="1"/>
    <col min="7922" max="7922" width="17.33203125" style="139" hidden="1"/>
    <col min="7923" max="7923" width="13" style="139" hidden="1"/>
    <col min="7924" max="7924" width="18.33203125" style="139" hidden="1"/>
    <col min="7925" max="7925" width="18" style="139" hidden="1"/>
    <col min="7926" max="7926" width="10.58203125" style="139" hidden="1"/>
    <col min="7927" max="7927" width="9" style="139" hidden="1"/>
    <col min="7928" max="7928" width="9.83203125" style="139" hidden="1"/>
    <col min="7929" max="7929" width="10.25" style="139" hidden="1"/>
    <col min="7930" max="7931" width="13.25" style="139" hidden="1"/>
    <col min="7932" max="7932" width="11.75" style="139" hidden="1"/>
    <col min="7933" max="7933" width="15.33203125" style="139" hidden="1"/>
    <col min="7934" max="7934" width="11.08203125" style="139" hidden="1"/>
    <col min="7935" max="7935" width="0" style="139" hidden="1"/>
    <col min="7936" max="7936" width="10.5" style="139" hidden="1"/>
    <col min="7937" max="7937" width="10" style="139" hidden="1"/>
    <col min="7938" max="7938" width="16.33203125" style="139" hidden="1"/>
    <col min="7939" max="7939" width="9.75" style="139" hidden="1"/>
    <col min="7940" max="7940" width="12" style="139" hidden="1"/>
    <col min="7941" max="7941" width="0" style="139" hidden="1"/>
    <col min="7942" max="7942" width="10.75" style="139" hidden="1"/>
    <col min="7943" max="7943" width="10.25" style="139" hidden="1"/>
    <col min="7944" max="7944" width="2.58203125" style="139" hidden="1"/>
    <col min="7945" max="7945" width="12" style="139" hidden="1"/>
    <col min="7946" max="8170" width="9" style="139" hidden="1"/>
    <col min="8171" max="8171" width="0" style="139" hidden="1"/>
    <col min="8172" max="8172" width="4.5" style="139" hidden="1"/>
    <col min="8173" max="8173" width="40" style="139" hidden="1"/>
    <col min="8174" max="8174" width="9.58203125" style="139" hidden="1"/>
    <col min="8175" max="8175" width="12.83203125" style="139" hidden="1"/>
    <col min="8176" max="8176" width="13" style="139" hidden="1"/>
    <col min="8177" max="8177" width="18.5" style="139" hidden="1"/>
    <col min="8178" max="8178" width="17.33203125" style="139" hidden="1"/>
    <col min="8179" max="8179" width="13" style="139" hidden="1"/>
    <col min="8180" max="8180" width="18.33203125" style="139" hidden="1"/>
    <col min="8181" max="8181" width="18" style="139" hidden="1"/>
    <col min="8182" max="8182" width="10.58203125" style="139" hidden="1"/>
    <col min="8183" max="8183" width="9" style="139" hidden="1"/>
    <col min="8184" max="8184" width="9.83203125" style="139" hidden="1"/>
    <col min="8185" max="8185" width="10.25" style="139" hidden="1"/>
    <col min="8186" max="8187" width="13.25" style="139" hidden="1"/>
    <col min="8188" max="8188" width="11.75" style="139" hidden="1"/>
    <col min="8189" max="8189" width="15.33203125" style="139" hidden="1"/>
    <col min="8190" max="8190" width="11.08203125" style="139" hidden="1"/>
    <col min="8191" max="8191" width="0" style="139" hidden="1"/>
    <col min="8192" max="8192" width="10.5" style="139" hidden="1"/>
    <col min="8193" max="8193" width="10" style="139" hidden="1"/>
    <col min="8194" max="8194" width="16.33203125" style="139" hidden="1"/>
    <col min="8195" max="8195" width="9.75" style="139" hidden="1"/>
    <col min="8196" max="8196" width="12" style="139" hidden="1"/>
    <col min="8197" max="8197" width="0" style="139" hidden="1"/>
    <col min="8198" max="8198" width="10.75" style="139" hidden="1"/>
    <col min="8199" max="8199" width="10.25" style="139" hidden="1"/>
    <col min="8200" max="8200" width="2.58203125" style="139" hidden="1"/>
    <col min="8201" max="8201" width="12" style="139" hidden="1"/>
    <col min="8202" max="8426" width="9" style="139" hidden="1"/>
    <col min="8427" max="8427" width="0" style="139" hidden="1"/>
    <col min="8428" max="8428" width="4.5" style="139" hidden="1"/>
    <col min="8429" max="8429" width="40" style="139" hidden="1"/>
    <col min="8430" max="8430" width="9.58203125" style="139" hidden="1"/>
    <col min="8431" max="8431" width="12.83203125" style="139" hidden="1"/>
    <col min="8432" max="8432" width="13" style="139" hidden="1"/>
    <col min="8433" max="8433" width="18.5" style="139" hidden="1"/>
    <col min="8434" max="8434" width="17.33203125" style="139" hidden="1"/>
    <col min="8435" max="8435" width="13" style="139" hidden="1"/>
    <col min="8436" max="8436" width="18.33203125" style="139" hidden="1"/>
    <col min="8437" max="8437" width="18" style="139" hidden="1"/>
    <col min="8438" max="8438" width="10.58203125" style="139" hidden="1"/>
    <col min="8439" max="8439" width="9" style="139" hidden="1"/>
    <col min="8440" max="8440" width="9.83203125" style="139" hidden="1"/>
    <col min="8441" max="8441" width="10.25" style="139" hidden="1"/>
    <col min="8442" max="8443" width="13.25" style="139" hidden="1"/>
    <col min="8444" max="8444" width="11.75" style="139" hidden="1"/>
    <col min="8445" max="8445" width="15.33203125" style="139" hidden="1"/>
    <col min="8446" max="8446" width="11.08203125" style="139" hidden="1"/>
    <col min="8447" max="8447" width="0" style="139" hidden="1"/>
    <col min="8448" max="8448" width="10.5" style="139" hidden="1"/>
    <col min="8449" max="8449" width="10" style="139" hidden="1"/>
    <col min="8450" max="8450" width="16.33203125" style="139" hidden="1"/>
    <col min="8451" max="8451" width="9.75" style="139" hidden="1"/>
    <col min="8452" max="8452" width="12" style="139" hidden="1"/>
    <col min="8453" max="8453" width="0" style="139" hidden="1"/>
    <col min="8454" max="8454" width="10.75" style="139" hidden="1"/>
    <col min="8455" max="8455" width="10.25" style="139" hidden="1"/>
    <col min="8456" max="8456" width="2.58203125" style="139" hidden="1"/>
    <col min="8457" max="8457" width="12" style="139" hidden="1"/>
    <col min="8458" max="8682" width="9" style="139" hidden="1"/>
    <col min="8683" max="8683" width="0" style="139" hidden="1"/>
    <col min="8684" max="8684" width="4.5" style="139" hidden="1"/>
    <col min="8685" max="8685" width="40" style="139" hidden="1"/>
    <col min="8686" max="8686" width="9.58203125" style="139" hidden="1"/>
    <col min="8687" max="8687" width="12.83203125" style="139" hidden="1"/>
    <col min="8688" max="8688" width="13" style="139" hidden="1"/>
    <col min="8689" max="8689" width="18.5" style="139" hidden="1"/>
    <col min="8690" max="8690" width="17.33203125" style="139" hidden="1"/>
    <col min="8691" max="8691" width="13" style="139" hidden="1"/>
    <col min="8692" max="8692" width="18.33203125" style="139" hidden="1"/>
    <col min="8693" max="8693" width="18" style="139" hidden="1"/>
    <col min="8694" max="8694" width="10.58203125" style="139" hidden="1"/>
    <col min="8695" max="8695" width="9" style="139" hidden="1"/>
    <col min="8696" max="8696" width="9.83203125" style="139" hidden="1"/>
    <col min="8697" max="8697" width="10.25" style="139" hidden="1"/>
    <col min="8698" max="8699" width="13.25" style="139" hidden="1"/>
    <col min="8700" max="8700" width="11.75" style="139" hidden="1"/>
    <col min="8701" max="8701" width="15.33203125" style="139" hidden="1"/>
    <col min="8702" max="8702" width="11.08203125" style="139" hidden="1"/>
    <col min="8703" max="8703" width="0" style="139" hidden="1"/>
    <col min="8704" max="8704" width="10.5" style="139" hidden="1"/>
    <col min="8705" max="8705" width="10" style="139" hidden="1"/>
    <col min="8706" max="8706" width="16.33203125" style="139" hidden="1"/>
    <col min="8707" max="8707" width="9.75" style="139" hidden="1"/>
    <col min="8708" max="8708" width="12" style="139" hidden="1"/>
    <col min="8709" max="8709" width="0" style="139" hidden="1"/>
    <col min="8710" max="8710" width="10.75" style="139" hidden="1"/>
    <col min="8711" max="8711" width="10.25" style="139" hidden="1"/>
    <col min="8712" max="8712" width="2.58203125" style="139" hidden="1"/>
    <col min="8713" max="8713" width="12" style="139" hidden="1"/>
    <col min="8714" max="8938" width="9" style="139" hidden="1"/>
    <col min="8939" max="8939" width="0" style="139" hidden="1"/>
    <col min="8940" max="8940" width="4.5" style="139" hidden="1"/>
    <col min="8941" max="8941" width="40" style="139" hidden="1"/>
    <col min="8942" max="8942" width="9.58203125" style="139" hidden="1"/>
    <col min="8943" max="8943" width="12.83203125" style="139" hidden="1"/>
    <col min="8944" max="8944" width="13" style="139" hidden="1"/>
    <col min="8945" max="8945" width="18.5" style="139" hidden="1"/>
    <col min="8946" max="8946" width="17.33203125" style="139" hidden="1"/>
    <col min="8947" max="8947" width="13" style="139" hidden="1"/>
    <col min="8948" max="8948" width="18.33203125" style="139" hidden="1"/>
    <col min="8949" max="8949" width="18" style="139" hidden="1"/>
    <col min="8950" max="8950" width="10.58203125" style="139" hidden="1"/>
    <col min="8951" max="8951" width="9" style="139" hidden="1"/>
    <col min="8952" max="8952" width="9.83203125" style="139" hidden="1"/>
    <col min="8953" max="8953" width="10.25" style="139" hidden="1"/>
    <col min="8954" max="8955" width="13.25" style="139" hidden="1"/>
    <col min="8956" max="8956" width="11.75" style="139" hidden="1"/>
    <col min="8957" max="8957" width="15.33203125" style="139" hidden="1"/>
    <col min="8958" max="8958" width="11.08203125" style="139" hidden="1"/>
    <col min="8959" max="8959" width="0" style="139" hidden="1"/>
    <col min="8960" max="8960" width="10.5" style="139" hidden="1"/>
    <col min="8961" max="8961" width="10" style="139" hidden="1"/>
    <col min="8962" max="8962" width="16.33203125" style="139" hidden="1"/>
    <col min="8963" max="8963" width="9.75" style="139" hidden="1"/>
    <col min="8964" max="8964" width="12" style="139" hidden="1"/>
    <col min="8965" max="8965" width="0" style="139" hidden="1"/>
    <col min="8966" max="8966" width="10.75" style="139" hidden="1"/>
    <col min="8967" max="8967" width="10.25" style="139" hidden="1"/>
    <col min="8968" max="8968" width="2.58203125" style="139" hidden="1"/>
    <col min="8969" max="8969" width="12" style="139" hidden="1"/>
    <col min="8970" max="9194" width="9" style="139" hidden="1"/>
    <col min="9195" max="9195" width="0" style="139" hidden="1"/>
    <col min="9196" max="9196" width="4.5" style="139" hidden="1"/>
    <col min="9197" max="9197" width="40" style="139" hidden="1"/>
    <col min="9198" max="9198" width="9.58203125" style="139" hidden="1"/>
    <col min="9199" max="9199" width="12.83203125" style="139" hidden="1"/>
    <col min="9200" max="9200" width="13" style="139" hidden="1"/>
    <col min="9201" max="9201" width="18.5" style="139" hidden="1"/>
    <col min="9202" max="9202" width="17.33203125" style="139" hidden="1"/>
    <col min="9203" max="9203" width="13" style="139" hidden="1"/>
    <col min="9204" max="9204" width="18.33203125" style="139" hidden="1"/>
    <col min="9205" max="9205" width="18" style="139" hidden="1"/>
    <col min="9206" max="9206" width="10.58203125" style="139" hidden="1"/>
    <col min="9207" max="9207" width="9" style="139" hidden="1"/>
    <col min="9208" max="9208" width="9.83203125" style="139" hidden="1"/>
    <col min="9209" max="9209" width="10.25" style="139" hidden="1"/>
    <col min="9210" max="9211" width="13.25" style="139" hidden="1"/>
    <col min="9212" max="9212" width="11.75" style="139" hidden="1"/>
    <col min="9213" max="9213" width="15.33203125" style="139" hidden="1"/>
    <col min="9214" max="9214" width="11.08203125" style="139" hidden="1"/>
    <col min="9215" max="9215" width="0" style="139" hidden="1"/>
    <col min="9216" max="9216" width="10.5" style="139" hidden="1"/>
    <col min="9217" max="9217" width="10" style="139" hidden="1"/>
    <col min="9218" max="9218" width="16.33203125" style="139" hidden="1"/>
    <col min="9219" max="9219" width="9.75" style="139" hidden="1"/>
    <col min="9220" max="9220" width="12" style="139" hidden="1"/>
    <col min="9221" max="9221" width="0" style="139" hidden="1"/>
    <col min="9222" max="9222" width="10.75" style="139" hidden="1"/>
    <col min="9223" max="9223" width="10.25" style="139" hidden="1"/>
    <col min="9224" max="9224" width="2.58203125" style="139" hidden="1"/>
    <col min="9225" max="9225" width="12" style="139" hidden="1"/>
    <col min="9226" max="9450" width="9" style="139" hidden="1"/>
    <col min="9451" max="9451" width="0" style="139" hidden="1"/>
    <col min="9452" max="9452" width="4.5" style="139" hidden="1"/>
    <col min="9453" max="9453" width="40" style="139" hidden="1"/>
    <col min="9454" max="9454" width="9.58203125" style="139" hidden="1"/>
    <col min="9455" max="9455" width="12.83203125" style="139" hidden="1"/>
    <col min="9456" max="9456" width="13" style="139" hidden="1"/>
    <col min="9457" max="9457" width="18.5" style="139" hidden="1"/>
    <col min="9458" max="9458" width="17.33203125" style="139" hidden="1"/>
    <col min="9459" max="9459" width="13" style="139" hidden="1"/>
    <col min="9460" max="9460" width="18.33203125" style="139" hidden="1"/>
    <col min="9461" max="9461" width="18" style="139" hidden="1"/>
    <col min="9462" max="9462" width="10.58203125" style="139" hidden="1"/>
    <col min="9463" max="9463" width="9" style="139" hidden="1"/>
    <col min="9464" max="9464" width="9.83203125" style="139" hidden="1"/>
    <col min="9465" max="9465" width="10.25" style="139" hidden="1"/>
    <col min="9466" max="9467" width="13.25" style="139" hidden="1"/>
    <col min="9468" max="9468" width="11.75" style="139" hidden="1"/>
    <col min="9469" max="9469" width="15.33203125" style="139" hidden="1"/>
    <col min="9470" max="9470" width="11.08203125" style="139" hidden="1"/>
    <col min="9471" max="9471" width="0" style="139" hidden="1"/>
    <col min="9472" max="9472" width="10.5" style="139" hidden="1"/>
    <col min="9473" max="9473" width="10" style="139" hidden="1"/>
    <col min="9474" max="9474" width="16.33203125" style="139" hidden="1"/>
    <col min="9475" max="9475" width="9.75" style="139" hidden="1"/>
    <col min="9476" max="9476" width="12" style="139" hidden="1"/>
    <col min="9477" max="9477" width="0" style="139" hidden="1"/>
    <col min="9478" max="9478" width="10.75" style="139" hidden="1"/>
    <col min="9479" max="9479" width="10.25" style="139" hidden="1"/>
    <col min="9480" max="9480" width="2.58203125" style="139" hidden="1"/>
    <col min="9481" max="9481" width="12" style="139" hidden="1"/>
    <col min="9482" max="9706" width="9" style="139" hidden="1"/>
    <col min="9707" max="9707" width="0" style="139" hidden="1"/>
    <col min="9708" max="9708" width="4.5" style="139" hidden="1"/>
    <col min="9709" max="9709" width="40" style="139" hidden="1"/>
    <col min="9710" max="9710" width="9.58203125" style="139" hidden="1"/>
    <col min="9711" max="9711" width="12.83203125" style="139" hidden="1"/>
    <col min="9712" max="9712" width="13" style="139" hidden="1"/>
    <col min="9713" max="9713" width="18.5" style="139" hidden="1"/>
    <col min="9714" max="9714" width="17.33203125" style="139" hidden="1"/>
    <col min="9715" max="9715" width="13" style="139" hidden="1"/>
    <col min="9716" max="9716" width="18.33203125" style="139" hidden="1"/>
    <col min="9717" max="9717" width="18" style="139" hidden="1"/>
    <col min="9718" max="9718" width="10.58203125" style="139" hidden="1"/>
    <col min="9719" max="9719" width="9" style="139" hidden="1"/>
    <col min="9720" max="9720" width="9.83203125" style="139" hidden="1"/>
    <col min="9721" max="9721" width="10.25" style="139" hidden="1"/>
    <col min="9722" max="9723" width="13.25" style="139" hidden="1"/>
    <col min="9724" max="9724" width="11.75" style="139" hidden="1"/>
    <col min="9725" max="9725" width="15.33203125" style="139" hidden="1"/>
    <col min="9726" max="9726" width="11.08203125" style="139" hidden="1"/>
    <col min="9727" max="9727" width="0" style="139" hidden="1"/>
    <col min="9728" max="9728" width="10.5" style="139" hidden="1"/>
    <col min="9729" max="9729" width="10" style="139" hidden="1"/>
    <col min="9730" max="9730" width="16.33203125" style="139" hidden="1"/>
    <col min="9731" max="9731" width="9.75" style="139" hidden="1"/>
    <col min="9732" max="9732" width="12" style="139" hidden="1"/>
    <col min="9733" max="9733" width="0" style="139" hidden="1"/>
    <col min="9734" max="9734" width="10.75" style="139" hidden="1"/>
    <col min="9735" max="9735" width="10.25" style="139" hidden="1"/>
    <col min="9736" max="9736" width="2.58203125" style="139" hidden="1"/>
    <col min="9737" max="9737" width="12" style="139" hidden="1"/>
    <col min="9738" max="9962" width="9" style="139" hidden="1"/>
    <col min="9963" max="9963" width="0" style="139" hidden="1"/>
    <col min="9964" max="9964" width="4.5" style="139" hidden="1"/>
    <col min="9965" max="9965" width="40" style="139" hidden="1"/>
    <col min="9966" max="9966" width="9.58203125" style="139" hidden="1"/>
    <col min="9967" max="9967" width="12.83203125" style="139" hidden="1"/>
    <col min="9968" max="9968" width="13" style="139" hidden="1"/>
    <col min="9969" max="9969" width="18.5" style="139" hidden="1"/>
    <col min="9970" max="9970" width="17.33203125" style="139" hidden="1"/>
    <col min="9971" max="9971" width="13" style="139" hidden="1"/>
    <col min="9972" max="9972" width="18.33203125" style="139" hidden="1"/>
    <col min="9973" max="9973" width="18" style="139" hidden="1"/>
    <col min="9974" max="9974" width="10.58203125" style="139" hidden="1"/>
    <col min="9975" max="9975" width="9" style="139" hidden="1"/>
    <col min="9976" max="9976" width="9.83203125" style="139" hidden="1"/>
    <col min="9977" max="9977" width="10.25" style="139" hidden="1"/>
    <col min="9978" max="9979" width="13.25" style="139" hidden="1"/>
    <col min="9980" max="9980" width="11.75" style="139" hidden="1"/>
    <col min="9981" max="9981" width="15.33203125" style="139" hidden="1"/>
    <col min="9982" max="9982" width="11.08203125" style="139" hidden="1"/>
    <col min="9983" max="9983" width="0" style="139" hidden="1"/>
    <col min="9984" max="9984" width="10.5" style="139" hidden="1"/>
    <col min="9985" max="9985" width="10" style="139" hidden="1"/>
    <col min="9986" max="9986" width="16.33203125" style="139" hidden="1"/>
    <col min="9987" max="9987" width="9.75" style="139" hidden="1"/>
    <col min="9988" max="9988" width="12" style="139" hidden="1"/>
    <col min="9989" max="9989" width="0" style="139" hidden="1"/>
    <col min="9990" max="9990" width="10.75" style="139" hidden="1"/>
    <col min="9991" max="9991" width="10.25" style="139" hidden="1"/>
    <col min="9992" max="9992" width="2.58203125" style="139" hidden="1"/>
    <col min="9993" max="9993" width="12" style="139" hidden="1"/>
    <col min="9994" max="10218" width="9" style="139" hidden="1"/>
    <col min="10219" max="10219" width="0" style="139" hidden="1"/>
    <col min="10220" max="10220" width="4.5" style="139" hidden="1"/>
    <col min="10221" max="10221" width="40" style="139" hidden="1"/>
    <col min="10222" max="10222" width="9.58203125" style="139" hidden="1"/>
    <col min="10223" max="10223" width="12.83203125" style="139" hidden="1"/>
    <col min="10224" max="10224" width="13" style="139" hidden="1"/>
    <col min="10225" max="10225" width="18.5" style="139" hidden="1"/>
    <col min="10226" max="10226" width="17.33203125" style="139" hidden="1"/>
    <col min="10227" max="10227" width="13" style="139" hidden="1"/>
    <col min="10228" max="10228" width="18.33203125" style="139" hidden="1"/>
    <col min="10229" max="10229" width="18" style="139" hidden="1"/>
    <col min="10230" max="10230" width="10.58203125" style="139" hidden="1"/>
    <col min="10231" max="10231" width="9" style="139" hidden="1"/>
    <col min="10232" max="10232" width="9.83203125" style="139" hidden="1"/>
    <col min="10233" max="10233" width="10.25" style="139" hidden="1"/>
    <col min="10234" max="10235" width="13.25" style="139" hidden="1"/>
    <col min="10236" max="10236" width="11.75" style="139" hidden="1"/>
    <col min="10237" max="10237" width="15.33203125" style="139" hidden="1"/>
    <col min="10238" max="10238" width="11.08203125" style="139" hidden="1"/>
    <col min="10239" max="10239" width="0" style="139" hidden="1"/>
    <col min="10240" max="10240" width="10.5" style="139" hidden="1"/>
    <col min="10241" max="10241" width="10" style="139" hidden="1"/>
    <col min="10242" max="10242" width="16.33203125" style="139" hidden="1"/>
    <col min="10243" max="10243" width="9.75" style="139" hidden="1"/>
    <col min="10244" max="10244" width="12" style="139" hidden="1"/>
    <col min="10245" max="10245" width="0" style="139" hidden="1"/>
    <col min="10246" max="10246" width="10.75" style="139" hidden="1"/>
    <col min="10247" max="10247" width="10.25" style="139" hidden="1"/>
    <col min="10248" max="10248" width="2.58203125" style="139" hidden="1"/>
    <col min="10249" max="10249" width="12" style="139" hidden="1"/>
    <col min="10250" max="10474" width="9" style="139" hidden="1"/>
    <col min="10475" max="10475" width="0" style="139" hidden="1"/>
    <col min="10476" max="10476" width="4.5" style="139" hidden="1"/>
    <col min="10477" max="10477" width="40" style="139" hidden="1"/>
    <col min="10478" max="10478" width="9.58203125" style="139" hidden="1"/>
    <col min="10479" max="10479" width="12.83203125" style="139" hidden="1"/>
    <col min="10480" max="10480" width="13" style="139" hidden="1"/>
    <col min="10481" max="10481" width="18.5" style="139" hidden="1"/>
    <col min="10482" max="10482" width="17.33203125" style="139" hidden="1"/>
    <col min="10483" max="10483" width="13" style="139" hidden="1"/>
    <col min="10484" max="10484" width="18.33203125" style="139" hidden="1"/>
    <col min="10485" max="10485" width="18" style="139" hidden="1"/>
    <col min="10486" max="10486" width="10.58203125" style="139" hidden="1"/>
    <col min="10487" max="10487" width="9" style="139" hidden="1"/>
    <col min="10488" max="10488" width="9.83203125" style="139" hidden="1"/>
    <col min="10489" max="10489" width="10.25" style="139" hidden="1"/>
    <col min="10490" max="10491" width="13.25" style="139" hidden="1"/>
    <col min="10492" max="10492" width="11.75" style="139" hidden="1"/>
    <col min="10493" max="10493" width="15.33203125" style="139" hidden="1"/>
    <col min="10494" max="10494" width="11.08203125" style="139" hidden="1"/>
    <col min="10495" max="10495" width="0" style="139" hidden="1"/>
    <col min="10496" max="10496" width="10.5" style="139" hidden="1"/>
    <col min="10497" max="10497" width="10" style="139" hidden="1"/>
    <col min="10498" max="10498" width="16.33203125" style="139" hidden="1"/>
    <col min="10499" max="10499" width="9.75" style="139" hidden="1"/>
    <col min="10500" max="10500" width="12" style="139" hidden="1"/>
    <col min="10501" max="10501" width="0" style="139" hidden="1"/>
    <col min="10502" max="10502" width="10.75" style="139" hidden="1"/>
    <col min="10503" max="10503" width="10.25" style="139" hidden="1"/>
    <col min="10504" max="10504" width="2.58203125" style="139" hidden="1"/>
    <col min="10505" max="10505" width="12" style="139" hidden="1"/>
    <col min="10506" max="10730" width="9" style="139" hidden="1"/>
    <col min="10731" max="10731" width="0" style="139" hidden="1"/>
    <col min="10732" max="10732" width="4.5" style="139" hidden="1"/>
    <col min="10733" max="10733" width="40" style="139" hidden="1"/>
    <col min="10734" max="10734" width="9.58203125" style="139" hidden="1"/>
    <col min="10735" max="10735" width="12.83203125" style="139" hidden="1"/>
    <col min="10736" max="10736" width="13" style="139" hidden="1"/>
    <col min="10737" max="10737" width="18.5" style="139" hidden="1"/>
    <col min="10738" max="10738" width="17.33203125" style="139" hidden="1"/>
    <col min="10739" max="10739" width="13" style="139" hidden="1"/>
    <col min="10740" max="10740" width="18.33203125" style="139" hidden="1"/>
    <col min="10741" max="10741" width="18" style="139" hidden="1"/>
    <col min="10742" max="10742" width="10.58203125" style="139" hidden="1"/>
    <col min="10743" max="10743" width="9" style="139" hidden="1"/>
    <col min="10744" max="10744" width="9.83203125" style="139" hidden="1"/>
    <col min="10745" max="10745" width="10.25" style="139" hidden="1"/>
    <col min="10746" max="10747" width="13.25" style="139" hidden="1"/>
    <col min="10748" max="10748" width="11.75" style="139" hidden="1"/>
    <col min="10749" max="10749" width="15.33203125" style="139" hidden="1"/>
    <col min="10750" max="10750" width="11.08203125" style="139" hidden="1"/>
    <col min="10751" max="10751" width="0" style="139" hidden="1"/>
    <col min="10752" max="10752" width="10.5" style="139" hidden="1"/>
    <col min="10753" max="10753" width="10" style="139" hidden="1"/>
    <col min="10754" max="10754" width="16.33203125" style="139" hidden="1"/>
    <col min="10755" max="10755" width="9.75" style="139" hidden="1"/>
    <col min="10756" max="10756" width="12" style="139" hidden="1"/>
    <col min="10757" max="10757" width="0" style="139" hidden="1"/>
    <col min="10758" max="10758" width="10.75" style="139" hidden="1"/>
    <col min="10759" max="10759" width="10.25" style="139" hidden="1"/>
    <col min="10760" max="10760" width="2.58203125" style="139" hidden="1"/>
    <col min="10761" max="10761" width="12" style="139" hidden="1"/>
    <col min="10762" max="10986" width="9" style="139" hidden="1"/>
    <col min="10987" max="10987" width="0" style="139" hidden="1"/>
    <col min="10988" max="10988" width="4.5" style="139" hidden="1"/>
    <col min="10989" max="10989" width="40" style="139" hidden="1"/>
    <col min="10990" max="10990" width="9.58203125" style="139" hidden="1"/>
    <col min="10991" max="10991" width="12.83203125" style="139" hidden="1"/>
    <col min="10992" max="10992" width="13" style="139" hidden="1"/>
    <col min="10993" max="10993" width="18.5" style="139" hidden="1"/>
    <col min="10994" max="10994" width="17.33203125" style="139" hidden="1"/>
    <col min="10995" max="10995" width="13" style="139" hidden="1"/>
    <col min="10996" max="10996" width="18.33203125" style="139" hidden="1"/>
    <col min="10997" max="10997" width="18" style="139" hidden="1"/>
    <col min="10998" max="10998" width="10.58203125" style="139" hidden="1"/>
    <col min="10999" max="10999" width="9" style="139" hidden="1"/>
    <col min="11000" max="11000" width="9.83203125" style="139" hidden="1"/>
    <col min="11001" max="11001" width="10.25" style="139" hidden="1"/>
    <col min="11002" max="11003" width="13.25" style="139" hidden="1"/>
    <col min="11004" max="11004" width="11.75" style="139" hidden="1"/>
    <col min="11005" max="11005" width="15.33203125" style="139" hidden="1"/>
    <col min="11006" max="11006" width="11.08203125" style="139" hidden="1"/>
    <col min="11007" max="11007" width="0" style="139" hidden="1"/>
    <col min="11008" max="11008" width="10.5" style="139" hidden="1"/>
    <col min="11009" max="11009" width="10" style="139" hidden="1"/>
    <col min="11010" max="11010" width="16.33203125" style="139" hidden="1"/>
    <col min="11011" max="11011" width="9.75" style="139" hidden="1"/>
    <col min="11012" max="11012" width="12" style="139" hidden="1"/>
    <col min="11013" max="11013" width="0" style="139" hidden="1"/>
    <col min="11014" max="11014" width="10.75" style="139" hidden="1"/>
    <col min="11015" max="11015" width="10.25" style="139" hidden="1"/>
    <col min="11016" max="11016" width="2.58203125" style="139" hidden="1"/>
    <col min="11017" max="11017" width="12" style="139" hidden="1"/>
    <col min="11018" max="11242" width="9" style="139" hidden="1"/>
    <col min="11243" max="11243" width="0" style="139" hidden="1"/>
    <col min="11244" max="11244" width="4.5" style="139" hidden="1"/>
    <col min="11245" max="11245" width="40" style="139" hidden="1"/>
    <col min="11246" max="11246" width="9.58203125" style="139" hidden="1"/>
    <col min="11247" max="11247" width="12.83203125" style="139" hidden="1"/>
    <col min="11248" max="11248" width="13" style="139" hidden="1"/>
    <col min="11249" max="11249" width="18.5" style="139" hidden="1"/>
    <col min="11250" max="11250" width="17.33203125" style="139" hidden="1"/>
    <col min="11251" max="11251" width="13" style="139" hidden="1"/>
    <col min="11252" max="11252" width="18.33203125" style="139" hidden="1"/>
    <col min="11253" max="11253" width="18" style="139" hidden="1"/>
    <col min="11254" max="11254" width="10.58203125" style="139" hidden="1"/>
    <col min="11255" max="11255" width="9" style="139" hidden="1"/>
    <col min="11256" max="11256" width="9.83203125" style="139" hidden="1"/>
    <col min="11257" max="11257" width="10.25" style="139" hidden="1"/>
    <col min="11258" max="11259" width="13.25" style="139" hidden="1"/>
    <col min="11260" max="11260" width="11.75" style="139" hidden="1"/>
    <col min="11261" max="11261" width="15.33203125" style="139" hidden="1"/>
    <col min="11262" max="11262" width="11.08203125" style="139" hidden="1"/>
    <col min="11263" max="11263" width="0" style="139" hidden="1"/>
    <col min="11264" max="11264" width="10.5" style="139" hidden="1"/>
    <col min="11265" max="11265" width="10" style="139" hidden="1"/>
    <col min="11266" max="11266" width="16.33203125" style="139" hidden="1"/>
    <col min="11267" max="11267" width="9.75" style="139" hidden="1"/>
    <col min="11268" max="11268" width="12" style="139" hidden="1"/>
    <col min="11269" max="11269" width="0" style="139" hidden="1"/>
    <col min="11270" max="11270" width="10.75" style="139" hidden="1"/>
    <col min="11271" max="11271" width="10.25" style="139" hidden="1"/>
    <col min="11272" max="11272" width="2.58203125" style="139" hidden="1"/>
    <col min="11273" max="11273" width="12" style="139" hidden="1"/>
    <col min="11274" max="11498" width="9" style="139" hidden="1"/>
    <col min="11499" max="11499" width="0" style="139" hidden="1"/>
    <col min="11500" max="11500" width="4.5" style="139" hidden="1"/>
    <col min="11501" max="11501" width="40" style="139" hidden="1"/>
    <col min="11502" max="11502" width="9.58203125" style="139" hidden="1"/>
    <col min="11503" max="11503" width="12.83203125" style="139" hidden="1"/>
    <col min="11504" max="11504" width="13" style="139" hidden="1"/>
    <col min="11505" max="11505" width="18.5" style="139" hidden="1"/>
    <col min="11506" max="11506" width="17.33203125" style="139" hidden="1"/>
    <col min="11507" max="11507" width="13" style="139" hidden="1"/>
    <col min="11508" max="11508" width="18.33203125" style="139" hidden="1"/>
    <col min="11509" max="11509" width="18" style="139" hidden="1"/>
    <col min="11510" max="11510" width="10.58203125" style="139" hidden="1"/>
    <col min="11511" max="11511" width="9" style="139" hidden="1"/>
    <col min="11512" max="11512" width="9.83203125" style="139" hidden="1"/>
    <col min="11513" max="11513" width="10.25" style="139" hidden="1"/>
    <col min="11514" max="11515" width="13.25" style="139" hidden="1"/>
    <col min="11516" max="11516" width="11.75" style="139" hidden="1"/>
    <col min="11517" max="11517" width="15.33203125" style="139" hidden="1"/>
    <col min="11518" max="11518" width="11.08203125" style="139" hidden="1"/>
    <col min="11519" max="11519" width="0" style="139" hidden="1"/>
    <col min="11520" max="11520" width="10.5" style="139" hidden="1"/>
    <col min="11521" max="11521" width="10" style="139" hidden="1"/>
    <col min="11522" max="11522" width="16.33203125" style="139" hidden="1"/>
    <col min="11523" max="11523" width="9.75" style="139" hidden="1"/>
    <col min="11524" max="11524" width="12" style="139" hidden="1"/>
    <col min="11525" max="11525" width="0" style="139" hidden="1"/>
    <col min="11526" max="11526" width="10.75" style="139" hidden="1"/>
    <col min="11527" max="11527" width="10.25" style="139" hidden="1"/>
    <col min="11528" max="11528" width="2.58203125" style="139" hidden="1"/>
    <col min="11529" max="11529" width="12" style="139" hidden="1"/>
    <col min="11530" max="11754" width="9" style="139" hidden="1"/>
    <col min="11755" max="11755" width="0" style="139" hidden="1"/>
    <col min="11756" max="11756" width="4.5" style="139" hidden="1"/>
    <col min="11757" max="11757" width="40" style="139" hidden="1"/>
    <col min="11758" max="11758" width="9.58203125" style="139" hidden="1"/>
    <col min="11759" max="11759" width="12.83203125" style="139" hidden="1"/>
    <col min="11760" max="11760" width="13" style="139" hidden="1"/>
    <col min="11761" max="11761" width="18.5" style="139" hidden="1"/>
    <col min="11762" max="11762" width="17.33203125" style="139" hidden="1"/>
    <col min="11763" max="11763" width="13" style="139" hidden="1"/>
    <col min="11764" max="11764" width="18.33203125" style="139" hidden="1"/>
    <col min="11765" max="11765" width="18" style="139" hidden="1"/>
    <col min="11766" max="11766" width="10.58203125" style="139" hidden="1"/>
    <col min="11767" max="11767" width="9" style="139" hidden="1"/>
    <col min="11768" max="11768" width="9.83203125" style="139" hidden="1"/>
    <col min="11769" max="11769" width="10.25" style="139" hidden="1"/>
    <col min="11770" max="11771" width="13.25" style="139" hidden="1"/>
    <col min="11772" max="11772" width="11.75" style="139" hidden="1"/>
    <col min="11773" max="11773" width="15.33203125" style="139" hidden="1"/>
    <col min="11774" max="11774" width="11.08203125" style="139" hidden="1"/>
    <col min="11775" max="11775" width="0" style="139" hidden="1"/>
    <col min="11776" max="11776" width="10.5" style="139" hidden="1"/>
    <col min="11777" max="11777" width="10" style="139" hidden="1"/>
    <col min="11778" max="11778" width="16.33203125" style="139" hidden="1"/>
    <col min="11779" max="11779" width="9.75" style="139" hidden="1"/>
    <col min="11780" max="11780" width="12" style="139" hidden="1"/>
    <col min="11781" max="11781" width="0" style="139" hidden="1"/>
    <col min="11782" max="11782" width="10.75" style="139" hidden="1"/>
    <col min="11783" max="11783" width="10.25" style="139" hidden="1"/>
    <col min="11784" max="11784" width="2.58203125" style="139" hidden="1"/>
    <col min="11785" max="11785" width="12" style="139" hidden="1"/>
    <col min="11786" max="12010" width="9" style="139" hidden="1"/>
    <col min="12011" max="12011" width="0" style="139" hidden="1"/>
    <col min="12012" max="12012" width="4.5" style="139" hidden="1"/>
    <col min="12013" max="12013" width="40" style="139" hidden="1"/>
    <col min="12014" max="12014" width="9.58203125" style="139" hidden="1"/>
    <col min="12015" max="12015" width="12.83203125" style="139" hidden="1"/>
    <col min="12016" max="12016" width="13" style="139" hidden="1"/>
    <col min="12017" max="12017" width="18.5" style="139" hidden="1"/>
    <col min="12018" max="12018" width="17.33203125" style="139" hidden="1"/>
    <col min="12019" max="12019" width="13" style="139" hidden="1"/>
    <col min="12020" max="12020" width="18.33203125" style="139" hidden="1"/>
    <col min="12021" max="12021" width="18" style="139" hidden="1"/>
    <col min="12022" max="12022" width="10.58203125" style="139" hidden="1"/>
    <col min="12023" max="12023" width="9" style="139" hidden="1"/>
    <col min="12024" max="12024" width="9.83203125" style="139" hidden="1"/>
    <col min="12025" max="12025" width="10.25" style="139" hidden="1"/>
    <col min="12026" max="12027" width="13.25" style="139" hidden="1"/>
    <col min="12028" max="12028" width="11.75" style="139" hidden="1"/>
    <col min="12029" max="12029" width="15.33203125" style="139" hidden="1"/>
    <col min="12030" max="12030" width="11.08203125" style="139" hidden="1"/>
    <col min="12031" max="12031" width="0" style="139" hidden="1"/>
    <col min="12032" max="12032" width="10.5" style="139" hidden="1"/>
    <col min="12033" max="12033" width="10" style="139" hidden="1"/>
    <col min="12034" max="12034" width="16.33203125" style="139" hidden="1"/>
    <col min="12035" max="12035" width="9.75" style="139" hidden="1"/>
    <col min="12036" max="12036" width="12" style="139" hidden="1"/>
    <col min="12037" max="12037" width="0" style="139" hidden="1"/>
    <col min="12038" max="12038" width="10.75" style="139" hidden="1"/>
    <col min="12039" max="12039" width="10.25" style="139" hidden="1"/>
    <col min="12040" max="12040" width="2.58203125" style="139" hidden="1"/>
    <col min="12041" max="12041" width="12" style="139" hidden="1"/>
    <col min="12042" max="12266" width="9" style="139" hidden="1"/>
    <col min="12267" max="12267" width="0" style="139" hidden="1"/>
    <col min="12268" max="12268" width="4.5" style="139" hidden="1"/>
    <col min="12269" max="12269" width="40" style="139" hidden="1"/>
    <col min="12270" max="12270" width="9.58203125" style="139" hidden="1"/>
    <col min="12271" max="12271" width="12.83203125" style="139" hidden="1"/>
    <col min="12272" max="12272" width="13" style="139" hidden="1"/>
    <col min="12273" max="12273" width="18.5" style="139" hidden="1"/>
    <col min="12274" max="12274" width="17.33203125" style="139" hidden="1"/>
    <col min="12275" max="12275" width="13" style="139" hidden="1"/>
    <col min="12276" max="12276" width="18.33203125" style="139" hidden="1"/>
    <col min="12277" max="12277" width="18" style="139" hidden="1"/>
    <col min="12278" max="12278" width="10.58203125" style="139" hidden="1"/>
    <col min="12279" max="12279" width="9" style="139" hidden="1"/>
    <col min="12280" max="12280" width="9.83203125" style="139" hidden="1"/>
    <col min="12281" max="12281" width="10.25" style="139" hidden="1"/>
    <col min="12282" max="12283" width="13.25" style="139" hidden="1"/>
    <col min="12284" max="12284" width="11.75" style="139" hidden="1"/>
    <col min="12285" max="12285" width="15.33203125" style="139" hidden="1"/>
    <col min="12286" max="12286" width="11.08203125" style="139" hidden="1"/>
    <col min="12287" max="12287" width="0" style="139" hidden="1"/>
    <col min="12288" max="12288" width="10.5" style="139" hidden="1"/>
    <col min="12289" max="12289" width="10" style="139" hidden="1"/>
    <col min="12290" max="12290" width="16.33203125" style="139" hidden="1"/>
    <col min="12291" max="12291" width="9.75" style="139" hidden="1"/>
    <col min="12292" max="12292" width="12" style="139" hidden="1"/>
    <col min="12293" max="12293" width="0" style="139" hidden="1"/>
    <col min="12294" max="12294" width="10.75" style="139" hidden="1"/>
    <col min="12295" max="12295" width="10.25" style="139" hidden="1"/>
    <col min="12296" max="12296" width="2.58203125" style="139" hidden="1"/>
    <col min="12297" max="12297" width="12" style="139" hidden="1"/>
    <col min="12298" max="12522" width="9" style="139" hidden="1"/>
    <col min="12523" max="12523" width="0" style="139" hidden="1"/>
    <col min="12524" max="12524" width="4.5" style="139" hidden="1"/>
    <col min="12525" max="12525" width="40" style="139" hidden="1"/>
    <col min="12526" max="12526" width="9.58203125" style="139" hidden="1"/>
    <col min="12527" max="12527" width="12.83203125" style="139" hidden="1"/>
    <col min="12528" max="12528" width="13" style="139" hidden="1"/>
    <col min="12529" max="12529" width="18.5" style="139" hidden="1"/>
    <col min="12530" max="12530" width="17.33203125" style="139" hidden="1"/>
    <col min="12531" max="12531" width="13" style="139" hidden="1"/>
    <col min="12532" max="12532" width="18.33203125" style="139" hidden="1"/>
    <col min="12533" max="12533" width="18" style="139" hidden="1"/>
    <col min="12534" max="12534" width="10.58203125" style="139" hidden="1"/>
    <col min="12535" max="12535" width="9" style="139" hidden="1"/>
    <col min="12536" max="12536" width="9.83203125" style="139" hidden="1"/>
    <col min="12537" max="12537" width="10.25" style="139" hidden="1"/>
    <col min="12538" max="12539" width="13.25" style="139" hidden="1"/>
    <col min="12540" max="12540" width="11.75" style="139" hidden="1"/>
    <col min="12541" max="12541" width="15.33203125" style="139" hidden="1"/>
    <col min="12542" max="12542" width="11.08203125" style="139" hidden="1"/>
    <col min="12543" max="12543" width="0" style="139" hidden="1"/>
    <col min="12544" max="12544" width="10.5" style="139" hidden="1"/>
    <col min="12545" max="12545" width="10" style="139" hidden="1"/>
    <col min="12546" max="12546" width="16.33203125" style="139" hidden="1"/>
    <col min="12547" max="12547" width="9.75" style="139" hidden="1"/>
    <col min="12548" max="12548" width="12" style="139" hidden="1"/>
    <col min="12549" max="12549" width="0" style="139" hidden="1"/>
    <col min="12550" max="12550" width="10.75" style="139" hidden="1"/>
    <col min="12551" max="12551" width="10.25" style="139" hidden="1"/>
    <col min="12552" max="12552" width="2.58203125" style="139" hidden="1"/>
    <col min="12553" max="12553" width="12" style="139" hidden="1"/>
    <col min="12554" max="12778" width="9" style="139" hidden="1"/>
    <col min="12779" max="12779" width="0" style="139" hidden="1"/>
    <col min="12780" max="12780" width="4.5" style="139" hidden="1"/>
    <col min="12781" max="12781" width="40" style="139" hidden="1"/>
    <col min="12782" max="12782" width="9.58203125" style="139" hidden="1"/>
    <col min="12783" max="12783" width="12.83203125" style="139" hidden="1"/>
    <col min="12784" max="12784" width="13" style="139" hidden="1"/>
    <col min="12785" max="12785" width="18.5" style="139" hidden="1"/>
    <col min="12786" max="12786" width="17.33203125" style="139" hidden="1"/>
    <col min="12787" max="12787" width="13" style="139" hidden="1"/>
    <col min="12788" max="12788" width="18.33203125" style="139" hidden="1"/>
    <col min="12789" max="12789" width="18" style="139" hidden="1"/>
    <col min="12790" max="12790" width="10.58203125" style="139" hidden="1"/>
    <col min="12791" max="12791" width="9" style="139" hidden="1"/>
    <col min="12792" max="12792" width="9.83203125" style="139" hidden="1"/>
    <col min="12793" max="12793" width="10.25" style="139" hidden="1"/>
    <col min="12794" max="12795" width="13.25" style="139" hidden="1"/>
    <col min="12796" max="12796" width="11.75" style="139" hidden="1"/>
    <col min="12797" max="12797" width="15.33203125" style="139" hidden="1"/>
    <col min="12798" max="12798" width="11.08203125" style="139" hidden="1"/>
    <col min="12799" max="12799" width="0" style="139" hidden="1"/>
    <col min="12800" max="12800" width="10.5" style="139" hidden="1"/>
    <col min="12801" max="12801" width="10" style="139" hidden="1"/>
    <col min="12802" max="12802" width="16.33203125" style="139" hidden="1"/>
    <col min="12803" max="12803" width="9.75" style="139" hidden="1"/>
    <col min="12804" max="12804" width="12" style="139" hidden="1"/>
    <col min="12805" max="12805" width="0" style="139" hidden="1"/>
    <col min="12806" max="12806" width="10.75" style="139" hidden="1"/>
    <col min="12807" max="12807" width="10.25" style="139" hidden="1"/>
    <col min="12808" max="12808" width="2.58203125" style="139" hidden="1"/>
    <col min="12809" max="12809" width="12" style="139" hidden="1"/>
    <col min="12810" max="13034" width="9" style="139" hidden="1"/>
    <col min="13035" max="13035" width="0" style="139" hidden="1"/>
    <col min="13036" max="13036" width="4.5" style="139" hidden="1"/>
    <col min="13037" max="13037" width="40" style="139" hidden="1"/>
    <col min="13038" max="13038" width="9.58203125" style="139" hidden="1"/>
    <col min="13039" max="13039" width="12.83203125" style="139" hidden="1"/>
    <col min="13040" max="13040" width="13" style="139" hidden="1"/>
    <col min="13041" max="13041" width="18.5" style="139" hidden="1"/>
    <col min="13042" max="13042" width="17.33203125" style="139" hidden="1"/>
    <col min="13043" max="13043" width="13" style="139" hidden="1"/>
    <col min="13044" max="13044" width="18.33203125" style="139" hidden="1"/>
    <col min="13045" max="13045" width="18" style="139" hidden="1"/>
    <col min="13046" max="13046" width="10.58203125" style="139" hidden="1"/>
    <col min="13047" max="13047" width="9" style="139" hidden="1"/>
    <col min="13048" max="13048" width="9.83203125" style="139" hidden="1"/>
    <col min="13049" max="13049" width="10.25" style="139" hidden="1"/>
    <col min="13050" max="13051" width="13.25" style="139" hidden="1"/>
    <col min="13052" max="13052" width="11.75" style="139" hidden="1"/>
    <col min="13053" max="13053" width="15.33203125" style="139" hidden="1"/>
    <col min="13054" max="13054" width="11.08203125" style="139" hidden="1"/>
    <col min="13055" max="13055" width="0" style="139" hidden="1"/>
    <col min="13056" max="13056" width="10.5" style="139" hidden="1"/>
    <col min="13057" max="13057" width="10" style="139" hidden="1"/>
    <col min="13058" max="13058" width="16.33203125" style="139" hidden="1"/>
    <col min="13059" max="13059" width="9.75" style="139" hidden="1"/>
    <col min="13060" max="13060" width="12" style="139" hidden="1"/>
    <col min="13061" max="13061" width="0" style="139" hidden="1"/>
    <col min="13062" max="13062" width="10.75" style="139" hidden="1"/>
    <col min="13063" max="13063" width="10.25" style="139" hidden="1"/>
    <col min="13064" max="13064" width="2.58203125" style="139" hidden="1"/>
    <col min="13065" max="13065" width="12" style="139" hidden="1"/>
    <col min="13066" max="13290" width="9" style="139" hidden="1"/>
    <col min="13291" max="13291" width="0" style="139" hidden="1"/>
    <col min="13292" max="13292" width="4.5" style="139" hidden="1"/>
    <col min="13293" max="13293" width="40" style="139" hidden="1"/>
    <col min="13294" max="13294" width="9.58203125" style="139" hidden="1"/>
    <col min="13295" max="13295" width="12.83203125" style="139" hidden="1"/>
    <col min="13296" max="13296" width="13" style="139" hidden="1"/>
    <col min="13297" max="13297" width="18.5" style="139" hidden="1"/>
    <col min="13298" max="13298" width="17.33203125" style="139" hidden="1"/>
    <col min="13299" max="13299" width="13" style="139" hidden="1"/>
    <col min="13300" max="13300" width="18.33203125" style="139" hidden="1"/>
    <col min="13301" max="13301" width="18" style="139" hidden="1"/>
    <col min="13302" max="13302" width="10.58203125" style="139" hidden="1"/>
    <col min="13303" max="13303" width="9" style="139" hidden="1"/>
    <col min="13304" max="13304" width="9.83203125" style="139" hidden="1"/>
    <col min="13305" max="13305" width="10.25" style="139" hidden="1"/>
    <col min="13306" max="13307" width="13.25" style="139" hidden="1"/>
    <col min="13308" max="13308" width="11.75" style="139" hidden="1"/>
    <col min="13309" max="13309" width="15.33203125" style="139" hidden="1"/>
    <col min="13310" max="13310" width="11.08203125" style="139" hidden="1"/>
    <col min="13311" max="13311" width="0" style="139" hidden="1"/>
    <col min="13312" max="13312" width="10.5" style="139" hidden="1"/>
    <col min="13313" max="13313" width="10" style="139" hidden="1"/>
    <col min="13314" max="13314" width="16.33203125" style="139" hidden="1"/>
    <col min="13315" max="13315" width="9.75" style="139" hidden="1"/>
    <col min="13316" max="13316" width="12" style="139" hidden="1"/>
    <col min="13317" max="13317" width="0" style="139" hidden="1"/>
    <col min="13318" max="13318" width="10.75" style="139" hidden="1"/>
    <col min="13319" max="13319" width="10.25" style="139" hidden="1"/>
    <col min="13320" max="13320" width="2.58203125" style="139" hidden="1"/>
    <col min="13321" max="13321" width="12" style="139" hidden="1"/>
    <col min="13322" max="13546" width="9" style="139" hidden="1"/>
    <col min="13547" max="13547" width="0" style="139" hidden="1"/>
    <col min="13548" max="13548" width="4.5" style="139" hidden="1"/>
    <col min="13549" max="13549" width="40" style="139" hidden="1"/>
    <col min="13550" max="13550" width="9.58203125" style="139" hidden="1"/>
    <col min="13551" max="13551" width="12.83203125" style="139" hidden="1"/>
    <col min="13552" max="13552" width="13" style="139" hidden="1"/>
    <col min="13553" max="13553" width="18.5" style="139" hidden="1"/>
    <col min="13554" max="13554" width="17.33203125" style="139" hidden="1"/>
    <col min="13555" max="13555" width="13" style="139" hidden="1"/>
    <col min="13556" max="13556" width="18.33203125" style="139" hidden="1"/>
    <col min="13557" max="13557" width="18" style="139" hidden="1"/>
    <col min="13558" max="13558" width="10.58203125" style="139" hidden="1"/>
    <col min="13559" max="13559" width="9" style="139" hidden="1"/>
    <col min="13560" max="13560" width="9.83203125" style="139" hidden="1"/>
    <col min="13561" max="13561" width="10.25" style="139" hidden="1"/>
    <col min="13562" max="13563" width="13.25" style="139" hidden="1"/>
    <col min="13564" max="13564" width="11.75" style="139" hidden="1"/>
    <col min="13565" max="13565" width="15.33203125" style="139" hidden="1"/>
    <col min="13566" max="13566" width="11.08203125" style="139" hidden="1"/>
    <col min="13567" max="13567" width="0" style="139" hidden="1"/>
    <col min="13568" max="13568" width="10.5" style="139" hidden="1"/>
    <col min="13569" max="13569" width="10" style="139" hidden="1"/>
    <col min="13570" max="13570" width="16.33203125" style="139" hidden="1"/>
    <col min="13571" max="13571" width="9.75" style="139" hidden="1"/>
    <col min="13572" max="13572" width="12" style="139" hidden="1"/>
    <col min="13573" max="13573" width="0" style="139" hidden="1"/>
    <col min="13574" max="13574" width="10.75" style="139" hidden="1"/>
    <col min="13575" max="13575" width="10.25" style="139" hidden="1"/>
    <col min="13576" max="13576" width="2.58203125" style="139" hidden="1"/>
    <col min="13577" max="13577" width="12" style="139" hidden="1"/>
    <col min="13578" max="13802" width="9" style="139" hidden="1"/>
    <col min="13803" max="13803" width="0" style="139" hidden="1"/>
    <col min="13804" max="13804" width="4.5" style="139" hidden="1"/>
    <col min="13805" max="13805" width="40" style="139" hidden="1"/>
    <col min="13806" max="13806" width="9.58203125" style="139" hidden="1"/>
    <col min="13807" max="13807" width="12.83203125" style="139" hidden="1"/>
    <col min="13808" max="13808" width="13" style="139" hidden="1"/>
    <col min="13809" max="13809" width="18.5" style="139" hidden="1"/>
    <col min="13810" max="13810" width="17.33203125" style="139" hidden="1"/>
    <col min="13811" max="13811" width="13" style="139" hidden="1"/>
    <col min="13812" max="13812" width="18.33203125" style="139" hidden="1"/>
    <col min="13813" max="13813" width="18" style="139" hidden="1"/>
    <col min="13814" max="13814" width="10.58203125" style="139" hidden="1"/>
    <col min="13815" max="13815" width="9" style="139" hidden="1"/>
    <col min="13816" max="13816" width="9.83203125" style="139" hidden="1"/>
    <col min="13817" max="13817" width="10.25" style="139" hidden="1"/>
    <col min="13818" max="13819" width="13.25" style="139" hidden="1"/>
    <col min="13820" max="13820" width="11.75" style="139" hidden="1"/>
    <col min="13821" max="13821" width="15.33203125" style="139" hidden="1"/>
    <col min="13822" max="13822" width="11.08203125" style="139" hidden="1"/>
    <col min="13823" max="13823" width="0" style="139" hidden="1"/>
    <col min="13824" max="13824" width="10.5" style="139" hidden="1"/>
    <col min="13825" max="13825" width="10" style="139" hidden="1"/>
    <col min="13826" max="13826" width="16.33203125" style="139" hidden="1"/>
    <col min="13827" max="13827" width="9.75" style="139" hidden="1"/>
    <col min="13828" max="13828" width="12" style="139" hidden="1"/>
    <col min="13829" max="13829" width="0" style="139" hidden="1"/>
    <col min="13830" max="13830" width="10.75" style="139" hidden="1"/>
    <col min="13831" max="13831" width="10.25" style="139" hidden="1"/>
    <col min="13832" max="13832" width="2.58203125" style="139" hidden="1"/>
    <col min="13833" max="13833" width="12" style="139" hidden="1"/>
    <col min="13834" max="14058" width="9" style="139" hidden="1"/>
    <col min="14059" max="14059" width="0" style="139" hidden="1"/>
    <col min="14060" max="14060" width="4.5" style="139" hidden="1"/>
    <col min="14061" max="14061" width="40" style="139" hidden="1"/>
    <col min="14062" max="14062" width="9.58203125" style="139" hidden="1"/>
    <col min="14063" max="14063" width="12.83203125" style="139" hidden="1"/>
    <col min="14064" max="14064" width="13" style="139" hidden="1"/>
    <col min="14065" max="14065" width="18.5" style="139" hidden="1"/>
    <col min="14066" max="14066" width="17.33203125" style="139" hidden="1"/>
    <col min="14067" max="14067" width="13" style="139" hidden="1"/>
    <col min="14068" max="14068" width="18.33203125" style="139" hidden="1"/>
    <col min="14069" max="14069" width="18" style="139" hidden="1"/>
    <col min="14070" max="14070" width="10.58203125" style="139" hidden="1"/>
    <col min="14071" max="14071" width="9" style="139" hidden="1"/>
    <col min="14072" max="14072" width="9.83203125" style="139" hidden="1"/>
    <col min="14073" max="14073" width="10.25" style="139" hidden="1"/>
    <col min="14074" max="14075" width="13.25" style="139" hidden="1"/>
    <col min="14076" max="14076" width="11.75" style="139" hidden="1"/>
    <col min="14077" max="14077" width="15.33203125" style="139" hidden="1"/>
    <col min="14078" max="14078" width="11.08203125" style="139" hidden="1"/>
    <col min="14079" max="14079" width="0" style="139" hidden="1"/>
    <col min="14080" max="14080" width="10.5" style="139" hidden="1"/>
    <col min="14081" max="14081" width="10" style="139" hidden="1"/>
    <col min="14082" max="14082" width="16.33203125" style="139" hidden="1"/>
    <col min="14083" max="14083" width="9.75" style="139" hidden="1"/>
    <col min="14084" max="14084" width="12" style="139" hidden="1"/>
    <col min="14085" max="14085" width="0" style="139" hidden="1"/>
    <col min="14086" max="14086" width="10.75" style="139" hidden="1"/>
    <col min="14087" max="14087" width="10.25" style="139" hidden="1"/>
    <col min="14088" max="14088" width="2.58203125" style="139" hidden="1"/>
    <col min="14089" max="14089" width="12" style="139" hidden="1"/>
    <col min="14090" max="14314" width="9" style="139" hidden="1"/>
    <col min="14315" max="14315" width="0" style="139" hidden="1"/>
    <col min="14316" max="14316" width="4.5" style="139" hidden="1"/>
    <col min="14317" max="14317" width="40" style="139" hidden="1"/>
    <col min="14318" max="14318" width="9.58203125" style="139" hidden="1"/>
    <col min="14319" max="14319" width="12.83203125" style="139" hidden="1"/>
    <col min="14320" max="14320" width="13" style="139" hidden="1"/>
    <col min="14321" max="14321" width="18.5" style="139" hidden="1"/>
    <col min="14322" max="14322" width="17.33203125" style="139" hidden="1"/>
    <col min="14323" max="14323" width="13" style="139" hidden="1"/>
    <col min="14324" max="14324" width="18.33203125" style="139" hidden="1"/>
    <col min="14325" max="14325" width="18" style="139" hidden="1"/>
    <col min="14326" max="14326" width="10.58203125" style="139" hidden="1"/>
    <col min="14327" max="14327" width="9" style="139" hidden="1"/>
    <col min="14328" max="14328" width="9.83203125" style="139" hidden="1"/>
    <col min="14329" max="14329" width="10.25" style="139" hidden="1"/>
    <col min="14330" max="14331" width="13.25" style="139" hidden="1"/>
    <col min="14332" max="14332" width="11.75" style="139" hidden="1"/>
    <col min="14333" max="14333" width="15.33203125" style="139" hidden="1"/>
    <col min="14334" max="14334" width="11.08203125" style="139" hidden="1"/>
    <col min="14335" max="14335" width="0" style="139" hidden="1"/>
    <col min="14336" max="14336" width="10.5" style="139" hidden="1"/>
    <col min="14337" max="14337" width="10" style="139" hidden="1"/>
    <col min="14338" max="14338" width="16.33203125" style="139" hidden="1"/>
    <col min="14339" max="14339" width="9.75" style="139" hidden="1"/>
    <col min="14340" max="14340" width="12" style="139" hidden="1"/>
    <col min="14341" max="14341" width="0" style="139" hidden="1"/>
    <col min="14342" max="14342" width="10.75" style="139" hidden="1"/>
    <col min="14343" max="14343" width="10.25" style="139" hidden="1"/>
    <col min="14344" max="14344" width="2.58203125" style="139" hidden="1"/>
    <col min="14345" max="14345" width="12" style="139" hidden="1"/>
    <col min="14346" max="14570" width="9" style="139" hidden="1"/>
    <col min="14571" max="14571" width="0" style="139" hidden="1"/>
    <col min="14572" max="14572" width="4.5" style="139" hidden="1"/>
    <col min="14573" max="14573" width="40" style="139" hidden="1"/>
    <col min="14574" max="14574" width="9.58203125" style="139" hidden="1"/>
    <col min="14575" max="14575" width="12.83203125" style="139" hidden="1"/>
    <col min="14576" max="14576" width="13" style="139" hidden="1"/>
    <col min="14577" max="14577" width="18.5" style="139" hidden="1"/>
    <col min="14578" max="14578" width="17.33203125" style="139" hidden="1"/>
    <col min="14579" max="14579" width="13" style="139" hidden="1"/>
    <col min="14580" max="14580" width="18.33203125" style="139" hidden="1"/>
    <col min="14581" max="14581" width="18" style="139" hidden="1"/>
    <col min="14582" max="14582" width="10.58203125" style="139" hidden="1"/>
    <col min="14583" max="14583" width="9" style="139" hidden="1"/>
    <col min="14584" max="14584" width="9.83203125" style="139" hidden="1"/>
    <col min="14585" max="14585" width="10.25" style="139" hidden="1"/>
    <col min="14586" max="14587" width="13.25" style="139" hidden="1"/>
    <col min="14588" max="14588" width="11.75" style="139" hidden="1"/>
    <col min="14589" max="14589" width="15.33203125" style="139" hidden="1"/>
    <col min="14590" max="14590" width="11.08203125" style="139" hidden="1"/>
    <col min="14591" max="14591" width="0" style="139" hidden="1"/>
    <col min="14592" max="14592" width="10.5" style="139" hidden="1"/>
    <col min="14593" max="14593" width="10" style="139" hidden="1"/>
    <col min="14594" max="14594" width="16.33203125" style="139" hidden="1"/>
    <col min="14595" max="14595" width="9.75" style="139" hidden="1"/>
    <col min="14596" max="14596" width="12" style="139" hidden="1"/>
    <col min="14597" max="14597" width="0" style="139" hidden="1"/>
    <col min="14598" max="14598" width="10.75" style="139" hidden="1"/>
    <col min="14599" max="14599" width="10.25" style="139" hidden="1"/>
    <col min="14600" max="14600" width="2.58203125" style="139" hidden="1"/>
    <col min="14601" max="14601" width="12" style="139" hidden="1"/>
    <col min="14602" max="14826" width="9" style="139" hidden="1"/>
    <col min="14827" max="14827" width="0" style="139" hidden="1"/>
    <col min="14828" max="14828" width="4.5" style="139" hidden="1"/>
    <col min="14829" max="14829" width="40" style="139" hidden="1"/>
    <col min="14830" max="14830" width="9.58203125" style="139" hidden="1"/>
    <col min="14831" max="14831" width="12.83203125" style="139" hidden="1"/>
    <col min="14832" max="14832" width="13" style="139" hidden="1"/>
    <col min="14833" max="14833" width="18.5" style="139" hidden="1"/>
    <col min="14834" max="14834" width="17.33203125" style="139" hidden="1"/>
    <col min="14835" max="14835" width="13" style="139" hidden="1"/>
    <col min="14836" max="14836" width="18.33203125" style="139" hidden="1"/>
    <col min="14837" max="14837" width="18" style="139" hidden="1"/>
    <col min="14838" max="14838" width="10.58203125" style="139" hidden="1"/>
    <col min="14839" max="14839" width="9" style="139" hidden="1"/>
    <col min="14840" max="14840" width="9.83203125" style="139" hidden="1"/>
    <col min="14841" max="14841" width="10.25" style="139" hidden="1"/>
    <col min="14842" max="14843" width="13.25" style="139" hidden="1"/>
    <col min="14844" max="14844" width="11.75" style="139" hidden="1"/>
    <col min="14845" max="14845" width="15.33203125" style="139" hidden="1"/>
    <col min="14846" max="14846" width="11.08203125" style="139" hidden="1"/>
    <col min="14847" max="14847" width="0" style="139" hidden="1"/>
    <col min="14848" max="14848" width="10.5" style="139" hidden="1"/>
    <col min="14849" max="14849" width="10" style="139" hidden="1"/>
    <col min="14850" max="14850" width="16.33203125" style="139" hidden="1"/>
    <col min="14851" max="14851" width="9.75" style="139" hidden="1"/>
    <col min="14852" max="14852" width="12" style="139" hidden="1"/>
    <col min="14853" max="14853" width="0" style="139" hidden="1"/>
    <col min="14854" max="14854" width="10.75" style="139" hidden="1"/>
    <col min="14855" max="14855" width="10.25" style="139" hidden="1"/>
    <col min="14856" max="14856" width="2.58203125" style="139" hidden="1"/>
    <col min="14857" max="14857" width="12" style="139" hidden="1"/>
    <col min="14858" max="15082" width="9" style="139" hidden="1"/>
    <col min="15083" max="15083" width="0" style="139" hidden="1"/>
    <col min="15084" max="15084" width="4.5" style="139" hidden="1"/>
    <col min="15085" max="15085" width="40" style="139" hidden="1"/>
    <col min="15086" max="15086" width="9.58203125" style="139" hidden="1"/>
    <col min="15087" max="15087" width="12.83203125" style="139" hidden="1"/>
    <col min="15088" max="15088" width="13" style="139" hidden="1"/>
    <col min="15089" max="15089" width="18.5" style="139" hidden="1"/>
    <col min="15090" max="15090" width="17.33203125" style="139" hidden="1"/>
    <col min="15091" max="15091" width="13" style="139" hidden="1"/>
    <col min="15092" max="15092" width="18.33203125" style="139" hidden="1"/>
    <col min="15093" max="15093" width="18" style="139" hidden="1"/>
    <col min="15094" max="15094" width="10.58203125" style="139" hidden="1"/>
    <col min="15095" max="15095" width="9" style="139" hidden="1"/>
    <col min="15096" max="15096" width="9.83203125" style="139" hidden="1"/>
    <col min="15097" max="15097" width="10.25" style="139" hidden="1"/>
    <col min="15098" max="15099" width="13.25" style="139" hidden="1"/>
    <col min="15100" max="15100" width="11.75" style="139" hidden="1"/>
    <col min="15101" max="15101" width="15.33203125" style="139" hidden="1"/>
    <col min="15102" max="15102" width="11.08203125" style="139" hidden="1"/>
    <col min="15103" max="15103" width="0" style="139" hidden="1"/>
    <col min="15104" max="15104" width="10.5" style="139" hidden="1"/>
    <col min="15105" max="15105" width="10" style="139" hidden="1"/>
    <col min="15106" max="15106" width="16.33203125" style="139" hidden="1"/>
    <col min="15107" max="15107" width="9.75" style="139" hidden="1"/>
    <col min="15108" max="15108" width="12" style="139" hidden="1"/>
    <col min="15109" max="15109" width="0" style="139" hidden="1"/>
    <col min="15110" max="15110" width="10.75" style="139" hidden="1"/>
    <col min="15111" max="15111" width="10.25" style="139" hidden="1"/>
    <col min="15112" max="15112" width="2.58203125" style="139" hidden="1"/>
    <col min="15113" max="15113" width="12" style="139" hidden="1"/>
    <col min="15114" max="15338" width="9" style="139" hidden="1"/>
    <col min="15339" max="15339" width="0" style="139" hidden="1"/>
    <col min="15340" max="15340" width="4.5" style="139" hidden="1"/>
    <col min="15341" max="15341" width="40" style="139" hidden="1"/>
    <col min="15342" max="15342" width="9.58203125" style="139" hidden="1"/>
    <col min="15343" max="15343" width="12.83203125" style="139" hidden="1"/>
    <col min="15344" max="15344" width="13" style="139" hidden="1"/>
    <col min="15345" max="15345" width="18.5" style="139" hidden="1"/>
    <col min="15346" max="15346" width="17.33203125" style="139" hidden="1"/>
    <col min="15347" max="15347" width="13" style="139" hidden="1"/>
    <col min="15348" max="15348" width="18.33203125" style="139" hidden="1"/>
    <col min="15349" max="15349" width="18" style="139" hidden="1"/>
    <col min="15350" max="15350" width="10.58203125" style="139" hidden="1"/>
    <col min="15351" max="15351" width="9" style="139" hidden="1"/>
    <col min="15352" max="15352" width="9.83203125" style="139" hidden="1"/>
    <col min="15353" max="15353" width="10.25" style="139" hidden="1"/>
    <col min="15354" max="15355" width="13.25" style="139" hidden="1"/>
    <col min="15356" max="15356" width="11.75" style="139" hidden="1"/>
    <col min="15357" max="15357" width="15.33203125" style="139" hidden="1"/>
    <col min="15358" max="15358" width="11.08203125" style="139" hidden="1"/>
    <col min="15359" max="15359" width="0" style="139" hidden="1"/>
    <col min="15360" max="15360" width="10.5" style="139" hidden="1"/>
    <col min="15361" max="15361" width="10" style="139" hidden="1"/>
    <col min="15362" max="15362" width="16.33203125" style="139" hidden="1"/>
    <col min="15363" max="15363" width="9.75" style="139" hidden="1"/>
    <col min="15364" max="15364" width="12" style="139" hidden="1"/>
    <col min="15365" max="15365" width="0" style="139" hidden="1"/>
    <col min="15366" max="15366" width="10.75" style="139" hidden="1"/>
    <col min="15367" max="15367" width="10.25" style="139" hidden="1"/>
    <col min="15368" max="15368" width="2.58203125" style="139" hidden="1"/>
    <col min="15369" max="15369" width="12" style="139" hidden="1"/>
    <col min="15370" max="15594" width="9" style="139" hidden="1"/>
    <col min="15595" max="15595" width="0" style="139" hidden="1"/>
    <col min="15596" max="15596" width="4.5" style="139" hidden="1"/>
    <col min="15597" max="15597" width="40" style="139" hidden="1"/>
    <col min="15598" max="15598" width="9.58203125" style="139" hidden="1"/>
    <col min="15599" max="15599" width="12.83203125" style="139" hidden="1"/>
    <col min="15600" max="15600" width="13" style="139" hidden="1"/>
    <col min="15601" max="15601" width="18.5" style="139" hidden="1"/>
    <col min="15602" max="15602" width="17.33203125" style="139" hidden="1"/>
    <col min="15603" max="15603" width="13" style="139" hidden="1"/>
    <col min="15604" max="15604" width="18.33203125" style="139" hidden="1"/>
    <col min="15605" max="15605" width="18" style="139" hidden="1"/>
    <col min="15606" max="15606" width="10.58203125" style="139" hidden="1"/>
    <col min="15607" max="15607" width="9" style="139" hidden="1"/>
    <col min="15608" max="15608" width="9.83203125" style="139" hidden="1"/>
    <col min="15609" max="15609" width="10.25" style="139" hidden="1"/>
    <col min="15610" max="15611" width="13.25" style="139" hidden="1"/>
    <col min="15612" max="15612" width="11.75" style="139" hidden="1"/>
    <col min="15613" max="15613" width="15.33203125" style="139" hidden="1"/>
    <col min="15614" max="15614" width="11.08203125" style="139" hidden="1"/>
    <col min="15615" max="15615" width="0" style="139" hidden="1"/>
    <col min="15616" max="15616" width="10.5" style="139" hidden="1"/>
    <col min="15617" max="15617" width="10" style="139" hidden="1"/>
    <col min="15618" max="15618" width="16.33203125" style="139" hidden="1"/>
    <col min="15619" max="15619" width="9.75" style="139" hidden="1"/>
    <col min="15620" max="15620" width="12" style="139" hidden="1"/>
    <col min="15621" max="15621" width="0" style="139" hidden="1"/>
    <col min="15622" max="15622" width="10.75" style="139" hidden="1"/>
    <col min="15623" max="15623" width="10.25" style="139" hidden="1"/>
    <col min="15624" max="15624" width="2.58203125" style="139" hidden="1"/>
    <col min="15625" max="15625" width="12" style="139" hidden="1"/>
    <col min="15626" max="15850" width="9" style="139" hidden="1"/>
    <col min="15851" max="15851" width="0" style="139" hidden="1"/>
    <col min="15852" max="15852" width="4.5" style="139" hidden="1"/>
    <col min="15853" max="15853" width="40" style="139" hidden="1"/>
    <col min="15854" max="15854" width="9.58203125" style="139" hidden="1"/>
    <col min="15855" max="15855" width="12.83203125" style="139" hidden="1"/>
    <col min="15856" max="15856" width="13" style="139" hidden="1"/>
    <col min="15857" max="15857" width="18.5" style="139" hidden="1"/>
    <col min="15858" max="15858" width="17.33203125" style="139" hidden="1"/>
    <col min="15859" max="15859" width="13" style="139" hidden="1"/>
    <col min="15860" max="15860" width="18.33203125" style="139" hidden="1"/>
    <col min="15861" max="15861" width="18" style="139" hidden="1"/>
    <col min="15862" max="15862" width="10.58203125" style="139" hidden="1"/>
    <col min="15863" max="15863" width="9" style="139" hidden="1"/>
    <col min="15864" max="15864" width="9.83203125" style="139" hidden="1"/>
    <col min="15865" max="15865" width="10.25" style="139" hidden="1"/>
    <col min="15866" max="15867" width="13.25" style="139" hidden="1"/>
    <col min="15868" max="15868" width="11.75" style="139" hidden="1"/>
    <col min="15869" max="15869" width="15.33203125" style="139" hidden="1"/>
    <col min="15870" max="15870" width="11.08203125" style="139" hidden="1"/>
    <col min="15871" max="15871" width="0" style="139" hidden="1"/>
    <col min="15872" max="15872" width="10.5" style="139" hidden="1"/>
    <col min="15873" max="15873" width="10" style="139" hidden="1"/>
    <col min="15874" max="15874" width="16.33203125" style="139" hidden="1"/>
    <col min="15875" max="15875" width="9.75" style="139" hidden="1"/>
    <col min="15876" max="15876" width="12" style="139" hidden="1"/>
    <col min="15877" max="15877" width="0" style="139" hidden="1"/>
    <col min="15878" max="15878" width="10.75" style="139" hidden="1"/>
    <col min="15879" max="15879" width="10.25" style="139" hidden="1"/>
    <col min="15880" max="15880" width="2.58203125" style="139" hidden="1"/>
    <col min="15881" max="15881" width="12" style="139" hidden="1"/>
    <col min="15882" max="16106" width="9" style="139" hidden="1"/>
    <col min="16107" max="16107" width="0" style="139" hidden="1"/>
    <col min="16108" max="16108" width="4.5" style="139" hidden="1"/>
    <col min="16109" max="16109" width="40" style="139" hidden="1"/>
    <col min="16110" max="16110" width="9.58203125" style="139" hidden="1"/>
    <col min="16111" max="16111" width="12.83203125" style="139" hidden="1"/>
    <col min="16112" max="16112" width="13" style="139" hidden="1"/>
    <col min="16113" max="16113" width="18.5" style="139" hidden="1"/>
    <col min="16114" max="16114" width="17.33203125" style="139" hidden="1"/>
    <col min="16115" max="16115" width="13" style="139" hidden="1"/>
    <col min="16116" max="16116" width="18.33203125" style="139" hidden="1"/>
    <col min="16117" max="16117" width="18" style="139" hidden="1"/>
    <col min="16118" max="16118" width="10.58203125" style="139" hidden="1"/>
    <col min="16119" max="16119" width="9" style="139" hidden="1"/>
    <col min="16120" max="16120" width="9.83203125" style="139" hidden="1"/>
    <col min="16121" max="16121" width="10.25" style="139" hidden="1"/>
    <col min="16122" max="16123" width="13.25" style="139" hidden="1"/>
    <col min="16124" max="16124" width="11.75" style="139" hidden="1"/>
    <col min="16125" max="16125" width="15.33203125" style="139" hidden="1"/>
    <col min="16126" max="16126" width="11.08203125" style="139" hidden="1"/>
    <col min="16127" max="16127" width="0" style="139" hidden="1"/>
    <col min="16128" max="16128" width="10.5" style="139" hidden="1"/>
    <col min="16129" max="16129" width="10" style="139" hidden="1"/>
    <col min="16130" max="16130" width="16.33203125" style="139" hidden="1"/>
    <col min="16131" max="16131" width="9.75" style="139" hidden="1"/>
    <col min="16132" max="16132" width="12" style="139" hidden="1"/>
    <col min="16133" max="16133" width="0" style="139" hidden="1"/>
    <col min="16134" max="16134" width="10.75" style="139" hidden="1"/>
    <col min="16135" max="16135" width="10.25" style="139" hidden="1"/>
    <col min="16136" max="16136" width="2.58203125" style="139" hidden="1"/>
    <col min="16137" max="16156" width="12" style="139" hidden="1"/>
    <col min="16157" max="16384" width="9" style="139" hidden="1"/>
  </cols>
  <sheetData>
    <row r="1" spans="1:16" ht="36.75" customHeight="1" x14ac:dyDescent="0.3">
      <c r="M1" s="215" t="s">
        <v>224</v>
      </c>
      <c r="N1" s="215"/>
      <c r="O1" s="215"/>
      <c r="P1" s="215"/>
    </row>
    <row r="2" spans="1:16" x14ac:dyDescent="0.3">
      <c r="M2" s="110"/>
      <c r="N2" s="110"/>
      <c r="O2" s="110"/>
      <c r="P2" s="116" t="s">
        <v>114</v>
      </c>
    </row>
    <row r="3" spans="1:16" ht="15.75" customHeight="1" x14ac:dyDescent="0.3">
      <c r="B3" s="221" t="s">
        <v>223</v>
      </c>
      <c r="C3" s="221"/>
      <c r="D3" s="221"/>
      <c r="E3" s="221"/>
      <c r="F3" s="221"/>
      <c r="G3" s="221"/>
      <c r="H3" s="221"/>
      <c r="I3" s="221"/>
      <c r="J3" s="221"/>
    </row>
    <row r="4" spans="1:16" s="144" customFormat="1" ht="97.5" customHeight="1" x14ac:dyDescent="0.35">
      <c r="A4" s="222" t="s">
        <v>137</v>
      </c>
      <c r="B4" s="141" t="s">
        <v>48</v>
      </c>
      <c r="C4" s="225" t="s">
        <v>13</v>
      </c>
      <c r="D4" s="226"/>
      <c r="E4" s="142" t="s">
        <v>16</v>
      </c>
      <c r="F4" s="142" t="s">
        <v>19</v>
      </c>
      <c r="G4" s="143" t="s">
        <v>138</v>
      </c>
      <c r="H4" s="143" t="s">
        <v>49</v>
      </c>
      <c r="I4" s="142" t="s">
        <v>20</v>
      </c>
      <c r="J4" s="142" t="s">
        <v>22</v>
      </c>
      <c r="K4" s="142" t="s">
        <v>139</v>
      </c>
      <c r="L4" s="142" t="s">
        <v>140</v>
      </c>
      <c r="M4" s="141" t="s">
        <v>141</v>
      </c>
      <c r="N4" s="143" t="s">
        <v>25</v>
      </c>
      <c r="O4" s="142" t="s">
        <v>142</v>
      </c>
      <c r="P4" s="143" t="s">
        <v>143</v>
      </c>
    </row>
    <row r="5" spans="1:16" s="151" customFormat="1" ht="15" customHeight="1" x14ac:dyDescent="0.35">
      <c r="A5" s="223"/>
      <c r="B5" s="145" t="s">
        <v>26</v>
      </c>
      <c r="C5" s="227" t="s">
        <v>41</v>
      </c>
      <c r="D5" s="229" t="s">
        <v>42</v>
      </c>
      <c r="E5" s="147">
        <v>3</v>
      </c>
      <c r="F5" s="147">
        <v>14</v>
      </c>
      <c r="G5" s="148">
        <v>49</v>
      </c>
      <c r="H5" s="148">
        <v>15</v>
      </c>
      <c r="I5" s="147">
        <v>4</v>
      </c>
      <c r="J5" s="147">
        <v>18</v>
      </c>
      <c r="K5" s="147">
        <v>0</v>
      </c>
      <c r="L5" s="147">
        <v>8</v>
      </c>
      <c r="M5" s="147">
        <v>0</v>
      </c>
      <c r="N5" s="148">
        <v>14</v>
      </c>
      <c r="O5" s="149">
        <v>10</v>
      </c>
      <c r="P5" s="150">
        <v>0</v>
      </c>
    </row>
    <row r="6" spans="1:16" s="154" customFormat="1" ht="52.5" x14ac:dyDescent="0.35">
      <c r="A6" s="224"/>
      <c r="B6" s="152" t="s">
        <v>29</v>
      </c>
      <c r="C6" s="228"/>
      <c r="D6" s="229"/>
      <c r="E6" s="146" t="s">
        <v>144</v>
      </c>
      <c r="F6" s="146" t="s">
        <v>145</v>
      </c>
      <c r="G6" s="153" t="s">
        <v>146</v>
      </c>
      <c r="H6" s="153" t="s">
        <v>146</v>
      </c>
      <c r="I6" s="146" t="s">
        <v>147</v>
      </c>
      <c r="J6" s="146" t="s">
        <v>225</v>
      </c>
      <c r="K6" s="146" t="s">
        <v>148</v>
      </c>
      <c r="L6" s="146" t="s">
        <v>149</v>
      </c>
      <c r="M6" s="146" t="s">
        <v>148</v>
      </c>
      <c r="N6" s="153" t="s">
        <v>146</v>
      </c>
      <c r="O6" s="146" t="s">
        <v>150</v>
      </c>
      <c r="P6" s="153" t="s">
        <v>146</v>
      </c>
    </row>
    <row r="7" spans="1:16" ht="26" hidden="1" x14ac:dyDescent="0.3">
      <c r="A7" s="155">
        <v>1</v>
      </c>
      <c r="B7" s="156" t="s">
        <v>151</v>
      </c>
      <c r="C7" s="157">
        <v>0</v>
      </c>
      <c r="D7" s="157">
        <v>0</v>
      </c>
      <c r="E7" s="158">
        <f t="shared" ref="E7:E16" si="0">ROUND(D7*$E$5+C7*2,0)</f>
        <v>0</v>
      </c>
      <c r="F7" s="158">
        <v>0</v>
      </c>
      <c r="G7" s="159">
        <v>0</v>
      </c>
      <c r="H7" s="158">
        <v>0</v>
      </c>
      <c r="I7" s="159"/>
      <c r="J7" s="159"/>
      <c r="K7" s="159"/>
      <c r="L7" s="159"/>
      <c r="M7" s="159"/>
      <c r="N7" s="159"/>
      <c r="O7" s="159"/>
      <c r="P7" s="159"/>
    </row>
    <row r="8" spans="1:16" hidden="1" x14ac:dyDescent="0.3">
      <c r="A8" s="155">
        <v>2</v>
      </c>
      <c r="B8" s="156" t="s">
        <v>152</v>
      </c>
      <c r="C8" s="157">
        <v>0</v>
      </c>
      <c r="D8" s="157">
        <v>0</v>
      </c>
      <c r="E8" s="158">
        <f t="shared" si="0"/>
        <v>0</v>
      </c>
      <c r="F8" s="158">
        <v>0</v>
      </c>
      <c r="G8" s="159">
        <v>0</v>
      </c>
      <c r="H8" s="158">
        <v>0</v>
      </c>
      <c r="I8" s="159"/>
      <c r="J8" s="159"/>
      <c r="K8" s="159"/>
      <c r="L8" s="159"/>
      <c r="M8" s="159"/>
      <c r="N8" s="159"/>
      <c r="O8" s="159"/>
      <c r="P8" s="159"/>
    </row>
    <row r="9" spans="1:16" ht="26" hidden="1" x14ac:dyDescent="0.3">
      <c r="A9" s="155">
        <v>3</v>
      </c>
      <c r="B9" s="156" t="s">
        <v>153</v>
      </c>
      <c r="C9" s="157">
        <v>0</v>
      </c>
      <c r="D9" s="157">
        <v>0</v>
      </c>
      <c r="E9" s="158">
        <f t="shared" si="0"/>
        <v>0</v>
      </c>
      <c r="F9" s="158">
        <v>0</v>
      </c>
      <c r="G9" s="159">
        <v>0</v>
      </c>
      <c r="H9" s="158">
        <v>0</v>
      </c>
      <c r="I9" s="159"/>
      <c r="J9" s="159"/>
      <c r="K9" s="159"/>
      <c r="L9" s="159"/>
      <c r="M9" s="159"/>
      <c r="N9" s="159"/>
      <c r="O9" s="159"/>
      <c r="P9" s="159"/>
    </row>
    <row r="10" spans="1:16" ht="26" hidden="1" x14ac:dyDescent="0.3">
      <c r="A10" s="155">
        <v>4</v>
      </c>
      <c r="B10" s="156" t="s">
        <v>154</v>
      </c>
      <c r="C10" s="157">
        <v>0</v>
      </c>
      <c r="D10" s="157">
        <v>0</v>
      </c>
      <c r="E10" s="158">
        <f t="shared" si="0"/>
        <v>0</v>
      </c>
      <c r="F10" s="158">
        <v>0</v>
      </c>
      <c r="G10" s="159">
        <v>0</v>
      </c>
      <c r="H10" s="158">
        <v>0</v>
      </c>
      <c r="I10" s="159"/>
      <c r="J10" s="159"/>
      <c r="K10" s="159"/>
      <c r="L10" s="159"/>
      <c r="M10" s="159"/>
      <c r="N10" s="159"/>
      <c r="O10" s="159"/>
      <c r="P10" s="159"/>
    </row>
    <row r="11" spans="1:16" ht="26" hidden="1" x14ac:dyDescent="0.3">
      <c r="A11" s="155">
        <v>5</v>
      </c>
      <c r="B11" s="156" t="s">
        <v>155</v>
      </c>
      <c r="C11" s="160">
        <v>0</v>
      </c>
      <c r="D11" s="157">
        <v>0</v>
      </c>
      <c r="E11" s="158">
        <f t="shared" si="0"/>
        <v>0</v>
      </c>
      <c r="F11" s="158">
        <v>0</v>
      </c>
      <c r="G11" s="159">
        <v>0</v>
      </c>
      <c r="H11" s="158">
        <v>0</v>
      </c>
      <c r="I11" s="159"/>
      <c r="J11" s="159"/>
      <c r="K11" s="159"/>
      <c r="L11" s="159"/>
      <c r="M11" s="159"/>
      <c r="N11" s="159"/>
      <c r="O11" s="159"/>
      <c r="P11" s="159"/>
    </row>
    <row r="12" spans="1:16" ht="26" hidden="1" x14ac:dyDescent="0.3">
      <c r="A12" s="155">
        <v>6</v>
      </c>
      <c r="B12" s="156" t="s">
        <v>156</v>
      </c>
      <c r="C12" s="160">
        <v>0</v>
      </c>
      <c r="D12" s="157">
        <v>0</v>
      </c>
      <c r="E12" s="158">
        <f t="shared" si="0"/>
        <v>0</v>
      </c>
      <c r="F12" s="158">
        <v>0</v>
      </c>
      <c r="G12" s="159">
        <v>0</v>
      </c>
      <c r="H12" s="158">
        <v>0</v>
      </c>
      <c r="I12" s="159"/>
      <c r="J12" s="159"/>
      <c r="K12" s="159"/>
      <c r="L12" s="159"/>
      <c r="M12" s="159"/>
      <c r="N12" s="159"/>
      <c r="O12" s="159"/>
      <c r="P12" s="159"/>
    </row>
    <row r="13" spans="1:16" ht="26" hidden="1" x14ac:dyDescent="0.3">
      <c r="A13" s="155">
        <v>7</v>
      </c>
      <c r="B13" s="156" t="s">
        <v>157</v>
      </c>
      <c r="C13" s="160">
        <v>0</v>
      </c>
      <c r="D13" s="157">
        <v>0</v>
      </c>
      <c r="E13" s="158">
        <f t="shared" si="0"/>
        <v>0</v>
      </c>
      <c r="F13" s="158">
        <v>0</v>
      </c>
      <c r="G13" s="159">
        <v>0</v>
      </c>
      <c r="H13" s="158">
        <v>0</v>
      </c>
      <c r="I13" s="159"/>
      <c r="J13" s="159"/>
      <c r="K13" s="159"/>
      <c r="L13" s="159"/>
      <c r="M13" s="159"/>
      <c r="N13" s="159"/>
      <c r="O13" s="159"/>
      <c r="P13" s="159"/>
    </row>
    <row r="14" spans="1:16" ht="26" hidden="1" x14ac:dyDescent="0.3">
      <c r="A14" s="155">
        <v>8</v>
      </c>
      <c r="B14" s="156" t="s">
        <v>158</v>
      </c>
      <c r="C14" s="160">
        <v>0</v>
      </c>
      <c r="D14" s="157">
        <v>0</v>
      </c>
      <c r="E14" s="158">
        <f t="shared" si="0"/>
        <v>0</v>
      </c>
      <c r="F14" s="158">
        <v>0</v>
      </c>
      <c r="G14" s="159">
        <v>0</v>
      </c>
      <c r="H14" s="158">
        <v>0</v>
      </c>
      <c r="I14" s="159"/>
      <c r="J14" s="159"/>
      <c r="K14" s="159"/>
      <c r="L14" s="159"/>
      <c r="M14" s="159"/>
      <c r="N14" s="159"/>
      <c r="O14" s="159"/>
      <c r="P14" s="159"/>
    </row>
    <row r="15" spans="1:16" hidden="1" x14ac:dyDescent="0.3">
      <c r="A15" s="155">
        <v>9</v>
      </c>
      <c r="B15" s="156" t="s">
        <v>159</v>
      </c>
      <c r="C15" s="160">
        <v>0</v>
      </c>
      <c r="D15" s="157">
        <v>0</v>
      </c>
      <c r="E15" s="158">
        <f t="shared" si="0"/>
        <v>0</v>
      </c>
      <c r="F15" s="158">
        <v>0</v>
      </c>
      <c r="G15" s="159">
        <v>0</v>
      </c>
      <c r="H15" s="158">
        <v>0</v>
      </c>
      <c r="I15" s="159"/>
      <c r="J15" s="159"/>
      <c r="K15" s="159"/>
      <c r="L15" s="159"/>
      <c r="M15" s="159"/>
      <c r="N15" s="159"/>
      <c r="O15" s="159"/>
      <c r="P15" s="159"/>
    </row>
    <row r="16" spans="1:16" hidden="1" x14ac:dyDescent="0.3">
      <c r="A16" s="155">
        <v>10</v>
      </c>
      <c r="B16" s="156" t="s">
        <v>160</v>
      </c>
      <c r="C16" s="160">
        <v>0</v>
      </c>
      <c r="D16" s="157">
        <v>0</v>
      </c>
      <c r="E16" s="158">
        <f t="shared" si="0"/>
        <v>0</v>
      </c>
      <c r="F16" s="158">
        <v>0</v>
      </c>
      <c r="G16" s="159">
        <v>0</v>
      </c>
      <c r="H16" s="158">
        <v>0</v>
      </c>
      <c r="I16" s="159"/>
      <c r="J16" s="159"/>
      <c r="K16" s="159"/>
      <c r="L16" s="159"/>
      <c r="M16" s="159"/>
      <c r="N16" s="159"/>
      <c r="O16" s="159"/>
      <c r="P16" s="159"/>
    </row>
    <row r="17" spans="1:16" ht="26" hidden="1" x14ac:dyDescent="0.3">
      <c r="A17" s="155">
        <v>11</v>
      </c>
      <c r="B17" s="156" t="s">
        <v>161</v>
      </c>
      <c r="C17" s="160">
        <v>0</v>
      </c>
      <c r="D17" s="157">
        <v>0</v>
      </c>
      <c r="E17" s="158">
        <f>ROUND(D17*0.5,0)</f>
        <v>0</v>
      </c>
      <c r="F17" s="158">
        <v>0</v>
      </c>
      <c r="G17" s="159">
        <v>0</v>
      </c>
      <c r="H17" s="158">
        <v>0</v>
      </c>
      <c r="I17" s="159"/>
      <c r="J17" s="159"/>
      <c r="K17" s="159"/>
      <c r="L17" s="159"/>
      <c r="M17" s="159"/>
      <c r="N17" s="159"/>
      <c r="O17" s="159"/>
      <c r="P17" s="159"/>
    </row>
    <row r="18" spans="1:16" ht="26" hidden="1" x14ac:dyDescent="0.3">
      <c r="A18" s="155">
        <v>11.1</v>
      </c>
      <c r="B18" s="156" t="s">
        <v>162</v>
      </c>
      <c r="C18" s="160">
        <v>0</v>
      </c>
      <c r="D18" s="157">
        <v>0</v>
      </c>
      <c r="E18" s="158">
        <f>ROUND(D18*0.5,0)</f>
        <v>0</v>
      </c>
      <c r="F18" s="158">
        <v>0</v>
      </c>
      <c r="G18" s="159">
        <v>0</v>
      </c>
      <c r="H18" s="158">
        <v>0</v>
      </c>
      <c r="I18" s="159"/>
      <c r="J18" s="159"/>
      <c r="K18" s="159"/>
      <c r="L18" s="159"/>
      <c r="M18" s="159"/>
      <c r="N18" s="159"/>
      <c r="O18" s="159"/>
      <c r="P18" s="159"/>
    </row>
    <row r="19" spans="1:16" ht="26" hidden="1" x14ac:dyDescent="0.3">
      <c r="A19" s="155">
        <v>12</v>
      </c>
      <c r="B19" s="156" t="s">
        <v>163</v>
      </c>
      <c r="C19" s="160">
        <v>0</v>
      </c>
      <c r="D19" s="157">
        <v>0</v>
      </c>
      <c r="E19" s="158">
        <f t="shared" ref="E19:E30" si="1">ROUND(D19*$E$5+C19*2,0)</f>
        <v>0</v>
      </c>
      <c r="F19" s="158">
        <v>0</v>
      </c>
      <c r="G19" s="159">
        <v>0</v>
      </c>
      <c r="H19" s="158">
        <v>0</v>
      </c>
      <c r="I19" s="159"/>
      <c r="J19" s="159"/>
      <c r="K19" s="159"/>
      <c r="L19" s="159"/>
      <c r="M19" s="159"/>
      <c r="N19" s="159"/>
      <c r="O19" s="159"/>
      <c r="P19" s="159"/>
    </row>
    <row r="20" spans="1:16" ht="26" hidden="1" x14ac:dyDescent="0.3">
      <c r="A20" s="155">
        <v>13</v>
      </c>
      <c r="B20" s="156" t="s">
        <v>164</v>
      </c>
      <c r="C20" s="160">
        <v>0</v>
      </c>
      <c r="D20" s="157">
        <v>0</v>
      </c>
      <c r="E20" s="158">
        <f t="shared" si="1"/>
        <v>0</v>
      </c>
      <c r="F20" s="158">
        <v>0</v>
      </c>
      <c r="G20" s="159">
        <v>0</v>
      </c>
      <c r="H20" s="158">
        <v>0</v>
      </c>
      <c r="I20" s="159"/>
      <c r="J20" s="159"/>
      <c r="K20" s="159"/>
      <c r="L20" s="159"/>
      <c r="M20" s="159"/>
      <c r="N20" s="159"/>
      <c r="O20" s="159"/>
      <c r="P20" s="159"/>
    </row>
    <row r="21" spans="1:16" ht="26" hidden="1" x14ac:dyDescent="0.3">
      <c r="A21" s="155" t="s">
        <v>165</v>
      </c>
      <c r="B21" s="156" t="s">
        <v>166</v>
      </c>
      <c r="C21" s="160">
        <v>0</v>
      </c>
      <c r="D21" s="157">
        <v>0</v>
      </c>
      <c r="E21" s="158">
        <f t="shared" si="1"/>
        <v>0</v>
      </c>
      <c r="F21" s="158">
        <v>0</v>
      </c>
      <c r="G21" s="159">
        <v>0</v>
      </c>
      <c r="H21" s="158">
        <v>0</v>
      </c>
      <c r="I21" s="159"/>
      <c r="J21" s="159"/>
      <c r="K21" s="159"/>
      <c r="L21" s="159"/>
      <c r="M21" s="159"/>
      <c r="N21" s="159"/>
      <c r="O21" s="159"/>
      <c r="P21" s="159"/>
    </row>
    <row r="22" spans="1:16" ht="26" hidden="1" x14ac:dyDescent="0.3">
      <c r="A22" s="155" t="s">
        <v>167</v>
      </c>
      <c r="B22" s="156" t="s">
        <v>168</v>
      </c>
      <c r="C22" s="160">
        <v>0</v>
      </c>
      <c r="D22" s="157">
        <v>0</v>
      </c>
      <c r="E22" s="158">
        <f t="shared" si="1"/>
        <v>0</v>
      </c>
      <c r="F22" s="158">
        <f>0*F5</f>
        <v>0</v>
      </c>
      <c r="G22" s="159">
        <v>0</v>
      </c>
      <c r="H22" s="158">
        <v>0</v>
      </c>
      <c r="I22" s="159"/>
      <c r="J22" s="159"/>
      <c r="K22" s="159"/>
      <c r="L22" s="159"/>
      <c r="M22" s="159"/>
      <c r="N22" s="159"/>
      <c r="O22" s="159"/>
      <c r="P22" s="159"/>
    </row>
    <row r="23" spans="1:16" ht="26" hidden="1" x14ac:dyDescent="0.3">
      <c r="A23" s="155" t="s">
        <v>169</v>
      </c>
      <c r="B23" s="156" t="s">
        <v>170</v>
      </c>
      <c r="C23" s="160">
        <v>0</v>
      </c>
      <c r="D23" s="157">
        <v>0</v>
      </c>
      <c r="E23" s="158">
        <f t="shared" si="1"/>
        <v>0</v>
      </c>
      <c r="F23" s="158">
        <v>0</v>
      </c>
      <c r="G23" s="159">
        <v>0</v>
      </c>
      <c r="H23" s="158">
        <v>0</v>
      </c>
      <c r="I23" s="159"/>
      <c r="J23" s="159"/>
      <c r="K23" s="159"/>
      <c r="L23" s="159"/>
      <c r="M23" s="159"/>
      <c r="N23" s="159"/>
      <c r="O23" s="159"/>
      <c r="P23" s="159"/>
    </row>
    <row r="24" spans="1:16" ht="26" hidden="1" x14ac:dyDescent="0.3">
      <c r="A24" s="155">
        <v>14</v>
      </c>
      <c r="B24" s="156" t="s">
        <v>171</v>
      </c>
      <c r="C24" s="160">
        <v>0</v>
      </c>
      <c r="D24" s="157">
        <v>0</v>
      </c>
      <c r="E24" s="158">
        <f t="shared" si="1"/>
        <v>0</v>
      </c>
      <c r="F24" s="158">
        <v>0</v>
      </c>
      <c r="G24" s="159">
        <v>0</v>
      </c>
      <c r="H24" s="158">
        <v>0</v>
      </c>
      <c r="I24" s="159"/>
      <c r="J24" s="159"/>
      <c r="K24" s="159"/>
      <c r="L24" s="159"/>
      <c r="M24" s="159"/>
      <c r="N24" s="159"/>
      <c r="O24" s="159"/>
      <c r="P24" s="159"/>
    </row>
    <row r="25" spans="1:16" ht="26" hidden="1" x14ac:dyDescent="0.3">
      <c r="A25" s="155">
        <v>15</v>
      </c>
      <c r="B25" s="156" t="s">
        <v>172</v>
      </c>
      <c r="C25" s="160">
        <v>0</v>
      </c>
      <c r="D25" s="157">
        <v>0</v>
      </c>
      <c r="E25" s="158">
        <f t="shared" si="1"/>
        <v>0</v>
      </c>
      <c r="F25" s="158">
        <v>0</v>
      </c>
      <c r="G25" s="159">
        <v>0</v>
      </c>
      <c r="H25" s="158">
        <v>0</v>
      </c>
      <c r="I25" s="159"/>
      <c r="J25" s="159"/>
      <c r="K25" s="159"/>
      <c r="L25" s="159"/>
      <c r="M25" s="159"/>
      <c r="N25" s="159"/>
      <c r="O25" s="159"/>
      <c r="P25" s="159"/>
    </row>
    <row r="26" spans="1:16" ht="26" hidden="1" x14ac:dyDescent="0.3">
      <c r="A26" s="155" t="s">
        <v>173</v>
      </c>
      <c r="B26" s="156" t="s">
        <v>174</v>
      </c>
      <c r="C26" s="160">
        <v>0</v>
      </c>
      <c r="D26" s="157">
        <v>0</v>
      </c>
      <c r="E26" s="158">
        <f t="shared" si="1"/>
        <v>0</v>
      </c>
      <c r="F26" s="158">
        <v>0</v>
      </c>
      <c r="G26" s="159">
        <v>0</v>
      </c>
      <c r="H26" s="158">
        <v>0</v>
      </c>
      <c r="I26" s="159"/>
      <c r="J26" s="159"/>
      <c r="K26" s="159"/>
      <c r="L26" s="159"/>
      <c r="M26" s="159"/>
      <c r="N26" s="159"/>
      <c r="O26" s="159"/>
      <c r="P26" s="159"/>
    </row>
    <row r="27" spans="1:16" ht="26" x14ac:dyDescent="0.3">
      <c r="A27" s="155" t="s">
        <v>175</v>
      </c>
      <c r="B27" s="161" t="s">
        <v>176</v>
      </c>
      <c r="C27" s="157">
        <v>0</v>
      </c>
      <c r="D27" s="157">
        <v>0</v>
      </c>
      <c r="E27" s="158">
        <f t="shared" si="1"/>
        <v>0</v>
      </c>
      <c r="F27" s="158">
        <v>0</v>
      </c>
      <c r="G27" s="159">
        <v>0</v>
      </c>
      <c r="H27" s="158">
        <v>0</v>
      </c>
      <c r="I27" s="159"/>
      <c r="J27" s="159"/>
      <c r="K27" s="159"/>
      <c r="L27" s="159"/>
      <c r="M27" s="159"/>
      <c r="N27" s="159"/>
      <c r="O27" s="159"/>
      <c r="P27" s="159"/>
    </row>
    <row r="28" spans="1:16" ht="26" x14ac:dyDescent="0.3">
      <c r="A28" s="155" t="s">
        <v>177</v>
      </c>
      <c r="B28" s="156" t="s">
        <v>178</v>
      </c>
      <c r="C28" s="157">
        <v>0</v>
      </c>
      <c r="D28" s="157">
        <v>22</v>
      </c>
      <c r="E28" s="158">
        <f>ROUND(D28*$E$5+C28*2,0)</f>
        <v>66</v>
      </c>
      <c r="F28" s="158">
        <f>5*F5</f>
        <v>70</v>
      </c>
      <c r="G28" s="159">
        <v>0</v>
      </c>
      <c r="H28" s="158">
        <v>0</v>
      </c>
      <c r="I28" s="159"/>
      <c r="J28" s="159"/>
      <c r="K28" s="159"/>
      <c r="L28" s="159"/>
      <c r="M28" s="159"/>
      <c r="N28" s="159"/>
      <c r="O28" s="159"/>
      <c r="P28" s="159"/>
    </row>
    <row r="29" spans="1:16" s="162" customFormat="1" ht="26" x14ac:dyDescent="0.3">
      <c r="A29" s="155" t="s">
        <v>179</v>
      </c>
      <c r="B29" s="156" t="s">
        <v>180</v>
      </c>
      <c r="C29" s="157">
        <v>0</v>
      </c>
      <c r="D29" s="157">
        <v>10</v>
      </c>
      <c r="E29" s="158">
        <f t="shared" si="1"/>
        <v>30</v>
      </c>
      <c r="F29" s="158">
        <f>1*F5</f>
        <v>14</v>
      </c>
      <c r="G29" s="159">
        <v>0</v>
      </c>
      <c r="H29" s="158">
        <v>0</v>
      </c>
      <c r="I29" s="159"/>
      <c r="J29" s="159"/>
      <c r="K29" s="159"/>
      <c r="L29" s="159"/>
      <c r="M29" s="159"/>
      <c r="N29" s="159"/>
      <c r="O29" s="159"/>
      <c r="P29" s="159"/>
    </row>
    <row r="30" spans="1:16" ht="39" hidden="1" x14ac:dyDescent="0.3">
      <c r="A30" s="155">
        <v>16</v>
      </c>
      <c r="B30" s="156" t="s">
        <v>181</v>
      </c>
      <c r="C30" s="157">
        <v>0</v>
      </c>
      <c r="D30" s="157">
        <v>0</v>
      </c>
      <c r="E30" s="158">
        <f t="shared" si="1"/>
        <v>0</v>
      </c>
      <c r="F30" s="158">
        <v>0</v>
      </c>
      <c r="G30" s="159">
        <v>0</v>
      </c>
      <c r="H30" s="158">
        <v>0</v>
      </c>
      <c r="I30" s="159"/>
      <c r="J30" s="159"/>
      <c r="K30" s="159"/>
      <c r="L30" s="159"/>
      <c r="M30" s="159"/>
      <c r="N30" s="159"/>
      <c r="O30" s="159"/>
      <c r="P30" s="159"/>
    </row>
    <row r="31" spans="1:16" x14ac:dyDescent="0.3">
      <c r="A31" s="217" t="s">
        <v>182</v>
      </c>
      <c r="B31" s="217"/>
      <c r="C31" s="163">
        <f t="shared" ref="C31:H31" si="2">SUM(C7:C30)</f>
        <v>0</v>
      </c>
      <c r="D31" s="163">
        <f t="shared" si="2"/>
        <v>32</v>
      </c>
      <c r="E31" s="163">
        <f t="shared" si="2"/>
        <v>96</v>
      </c>
      <c r="F31" s="163">
        <f t="shared" si="2"/>
        <v>84</v>
      </c>
      <c r="G31" s="143">
        <f t="shared" si="2"/>
        <v>0</v>
      </c>
      <c r="H31" s="143">
        <f t="shared" si="2"/>
        <v>0</v>
      </c>
      <c r="I31" s="163">
        <f>I5</f>
        <v>4</v>
      </c>
      <c r="J31" s="163">
        <f>ROUND(J5*29,0)</f>
        <v>522</v>
      </c>
      <c r="K31" s="163">
        <f>4*K5</f>
        <v>0</v>
      </c>
      <c r="L31" s="163">
        <f>L5</f>
        <v>8</v>
      </c>
      <c r="M31" s="163">
        <f>4*M5</f>
        <v>0</v>
      </c>
      <c r="N31" s="143">
        <v>0</v>
      </c>
      <c r="O31" s="163">
        <f>O5</f>
        <v>10</v>
      </c>
      <c r="P31" s="143">
        <f>P5</f>
        <v>0</v>
      </c>
    </row>
    <row r="32" spans="1:16" hidden="1" x14ac:dyDescent="0.3">
      <c r="C32" s="139"/>
      <c r="D32" s="139"/>
      <c r="E32" s="139"/>
      <c r="F32" s="139"/>
      <c r="G32" s="164"/>
      <c r="H32" s="165"/>
      <c r="I32" s="164"/>
      <c r="J32" s="164"/>
      <c r="K32" s="164"/>
      <c r="L32" s="164"/>
      <c r="M32" s="164"/>
      <c r="N32" s="164"/>
      <c r="O32" s="164"/>
      <c r="P32" s="164"/>
    </row>
    <row r="33" spans="2:14" x14ac:dyDescent="0.3">
      <c r="C33" s="218" t="s">
        <v>30</v>
      </c>
      <c r="D33" s="219"/>
      <c r="E33" s="220"/>
      <c r="F33" s="166">
        <f>SUM(E31:P31)</f>
        <v>724</v>
      </c>
      <c r="H33" s="167"/>
      <c r="I33" s="167"/>
      <c r="J33" s="167"/>
      <c r="K33" s="167"/>
      <c r="L33" s="167"/>
      <c r="N33" s="167"/>
    </row>
    <row r="34" spans="2:14" hidden="1" x14ac:dyDescent="0.3">
      <c r="C34" s="139"/>
      <c r="F34" s="139"/>
      <c r="G34" s="139"/>
      <c r="H34" s="139"/>
      <c r="I34" s="139"/>
      <c r="J34" s="139"/>
      <c r="K34" s="139"/>
      <c r="L34" s="139"/>
      <c r="N34" s="139"/>
    </row>
    <row r="35" spans="2:14" ht="60.75" hidden="1" customHeight="1" x14ac:dyDescent="0.3">
      <c r="C35" s="139"/>
      <c r="G35" s="139"/>
      <c r="H35" s="139"/>
      <c r="I35" s="139"/>
      <c r="J35" s="139"/>
      <c r="K35" s="139"/>
      <c r="L35" s="139"/>
      <c r="N35" s="139"/>
    </row>
    <row r="36" spans="2:14" hidden="1" x14ac:dyDescent="0.3">
      <c r="C36" s="139"/>
      <c r="D36" s="139"/>
      <c r="E36" s="139"/>
      <c r="G36" s="139"/>
      <c r="H36" s="139"/>
      <c r="I36" s="139"/>
      <c r="J36" s="139"/>
      <c r="K36" s="139"/>
      <c r="L36" s="139"/>
      <c r="N36" s="139"/>
    </row>
    <row r="37" spans="2:14" hidden="1" x14ac:dyDescent="0.3">
      <c r="B37" s="168" t="s">
        <v>45</v>
      </c>
      <c r="C37" s="169">
        <f>F33/160</f>
        <v>4.5250000000000004</v>
      </c>
      <c r="E37" s="139"/>
      <c r="G37" s="139"/>
      <c r="H37" s="139"/>
      <c r="I37" s="139"/>
      <c r="K37" s="139"/>
      <c r="L37" s="139"/>
      <c r="N37" s="139"/>
    </row>
    <row r="38" spans="2:14" hidden="1" x14ac:dyDescent="0.3">
      <c r="B38" s="170" t="s">
        <v>46</v>
      </c>
      <c r="C38" s="184"/>
      <c r="E38" s="139"/>
      <c r="G38" s="139"/>
      <c r="H38" s="139"/>
      <c r="I38" s="139"/>
      <c r="K38" s="139"/>
      <c r="L38" s="139"/>
      <c r="N38" s="139"/>
    </row>
    <row r="39" spans="2:14" hidden="1" x14ac:dyDescent="0.3">
      <c r="C39" s="139"/>
      <c r="D39" s="139"/>
      <c r="E39" s="139"/>
      <c r="G39" s="139"/>
      <c r="H39" s="139"/>
      <c r="I39" s="139"/>
      <c r="K39" s="139"/>
      <c r="L39" s="139"/>
      <c r="N39" s="139"/>
    </row>
    <row r="40" spans="2:14" hidden="1" x14ac:dyDescent="0.3">
      <c r="C40" s="139"/>
      <c r="D40" s="139"/>
      <c r="E40" s="139"/>
      <c r="G40" s="139"/>
      <c r="H40" s="139"/>
      <c r="I40" s="139"/>
      <c r="K40" s="139"/>
      <c r="L40" s="139"/>
      <c r="N40" s="139"/>
    </row>
    <row r="41" spans="2:14" hidden="1" x14ac:dyDescent="0.3">
      <c r="C41" s="139"/>
      <c r="D41" s="139"/>
      <c r="E41" s="139"/>
      <c r="G41" s="139"/>
      <c r="H41" s="139"/>
      <c r="I41" s="139"/>
      <c r="K41" s="139"/>
      <c r="L41" s="139"/>
      <c r="N41" s="139"/>
    </row>
    <row r="42" spans="2:14" hidden="1" x14ac:dyDescent="0.3">
      <c r="C42" s="139"/>
      <c r="D42" s="139"/>
      <c r="G42" s="139"/>
      <c r="H42" s="139"/>
      <c r="I42" s="139"/>
      <c r="J42" s="139"/>
      <c r="K42" s="139"/>
      <c r="L42" s="139"/>
      <c r="N42" s="139"/>
    </row>
    <row r="43" spans="2:14" hidden="1" x14ac:dyDescent="0.3">
      <c r="C43" s="139"/>
      <c r="D43" s="139"/>
      <c r="G43" s="139"/>
      <c r="H43" s="139"/>
      <c r="I43" s="139"/>
      <c r="J43" s="139"/>
      <c r="K43" s="139"/>
      <c r="L43" s="139"/>
      <c r="N43" s="139"/>
    </row>
    <row r="44" spans="2:14" hidden="1" x14ac:dyDescent="0.3">
      <c r="C44" s="139"/>
      <c r="D44" s="139"/>
      <c r="E44" s="139"/>
      <c r="F44" s="139"/>
      <c r="G44" s="139"/>
      <c r="H44" s="139"/>
      <c r="I44" s="139"/>
      <c r="J44" s="139"/>
      <c r="K44" s="139"/>
      <c r="L44" s="139"/>
      <c r="N44" s="139"/>
    </row>
    <row r="45" spans="2:14" hidden="1" x14ac:dyDescent="0.3">
      <c r="C45" s="139"/>
      <c r="D45" s="139"/>
      <c r="E45" s="139"/>
      <c r="F45" s="139"/>
      <c r="G45" s="139"/>
      <c r="H45" s="139"/>
      <c r="I45" s="139"/>
      <c r="J45" s="139"/>
      <c r="K45" s="139"/>
      <c r="L45" s="139"/>
      <c r="N45" s="139"/>
    </row>
    <row r="46" spans="2:14" hidden="1" x14ac:dyDescent="0.3">
      <c r="C46" s="139"/>
      <c r="D46" s="139"/>
      <c r="E46" s="139"/>
      <c r="F46" s="139"/>
      <c r="G46" s="139"/>
      <c r="H46" s="139"/>
      <c r="I46" s="139"/>
      <c r="J46" s="139"/>
      <c r="K46" s="139"/>
      <c r="L46" s="139"/>
      <c r="N46" s="139"/>
    </row>
    <row r="47" spans="2:14" hidden="1" x14ac:dyDescent="0.3">
      <c r="C47" s="139"/>
      <c r="D47" s="139"/>
      <c r="E47" s="139"/>
      <c r="F47" s="139"/>
      <c r="G47" s="139"/>
      <c r="H47" s="139"/>
      <c r="I47" s="139"/>
      <c r="J47" s="139"/>
      <c r="K47" s="139"/>
      <c r="L47" s="139"/>
      <c r="N47" s="139"/>
    </row>
    <row r="48" spans="2:14" hidden="1" x14ac:dyDescent="0.3">
      <c r="C48" s="139"/>
      <c r="D48" s="139"/>
      <c r="E48" s="139"/>
      <c r="F48" s="139"/>
      <c r="G48" s="139"/>
      <c r="H48" s="139"/>
      <c r="I48" s="139"/>
      <c r="J48" s="139"/>
      <c r="K48" s="139"/>
      <c r="L48" s="139"/>
      <c r="N48" s="139"/>
    </row>
    <row r="49" s="139" customFormat="1" hidden="1" x14ac:dyDescent="0.3"/>
    <row r="50" s="139" customFormat="1" hidden="1" x14ac:dyDescent="0.3"/>
    <row r="51" s="139" customFormat="1" hidden="1" x14ac:dyDescent="0.3"/>
    <row r="52" s="139" customFormat="1" hidden="1" x14ac:dyDescent="0.3"/>
    <row r="53" s="139" customFormat="1" hidden="1" x14ac:dyDescent="0.3"/>
    <row r="54" s="139" customFormat="1" hidden="1" x14ac:dyDescent="0.3"/>
    <row r="55" s="139" customFormat="1" hidden="1" x14ac:dyDescent="0.3"/>
    <row r="56" s="139" customFormat="1" hidden="1" x14ac:dyDescent="0.3"/>
    <row r="57" s="139" customFormat="1" hidden="1" x14ac:dyDescent="0.3"/>
    <row r="58" s="139" customFormat="1" hidden="1" x14ac:dyDescent="0.3"/>
    <row r="59" s="139" customFormat="1" hidden="1" x14ac:dyDescent="0.3"/>
    <row r="60" s="139" customFormat="1" hidden="1" x14ac:dyDescent="0.3"/>
    <row r="61" s="139" customFormat="1" hidden="1" x14ac:dyDescent="0.3"/>
    <row r="62" s="139" customFormat="1" hidden="1" x14ac:dyDescent="0.3"/>
    <row r="63" s="139" customFormat="1" hidden="1" x14ac:dyDescent="0.3"/>
    <row r="64" s="139" customFormat="1" hidden="1" x14ac:dyDescent="0.3"/>
    <row r="65" s="139" customFormat="1" hidden="1" x14ac:dyDescent="0.3"/>
    <row r="66" s="139" customFormat="1" hidden="1" x14ac:dyDescent="0.3"/>
    <row r="67" s="139" customFormat="1" hidden="1" x14ac:dyDescent="0.3"/>
    <row r="68" s="139" customFormat="1" hidden="1" x14ac:dyDescent="0.3"/>
    <row r="69" s="139" customFormat="1" hidden="1" x14ac:dyDescent="0.3"/>
    <row r="70" s="139" customFormat="1" hidden="1" x14ac:dyDescent="0.3"/>
    <row r="71" s="139" customFormat="1" hidden="1" x14ac:dyDescent="0.3"/>
    <row r="72" s="139" customFormat="1" hidden="1" x14ac:dyDescent="0.3"/>
    <row r="73" s="139" customFormat="1" hidden="1" x14ac:dyDescent="0.3"/>
    <row r="74" s="139" customFormat="1" hidden="1" x14ac:dyDescent="0.3"/>
    <row r="75" s="139" customFormat="1" hidden="1" x14ac:dyDescent="0.3"/>
    <row r="76" s="139" customFormat="1" hidden="1" x14ac:dyDescent="0.3"/>
    <row r="77" s="139" customFormat="1" hidden="1" x14ac:dyDescent="0.3"/>
    <row r="78" s="139" customFormat="1" hidden="1" x14ac:dyDescent="0.3"/>
    <row r="79" s="139" customFormat="1" hidden="1" x14ac:dyDescent="0.3"/>
    <row r="80" s="139" customFormat="1" hidden="1" x14ac:dyDescent="0.3"/>
    <row r="81" s="139" customFormat="1" hidden="1" x14ac:dyDescent="0.3"/>
    <row r="82" s="139" customFormat="1" hidden="1" x14ac:dyDescent="0.3"/>
    <row r="83" s="139" customFormat="1" hidden="1" x14ac:dyDescent="0.3"/>
    <row r="84" s="139" customFormat="1" hidden="1" x14ac:dyDescent="0.3"/>
    <row r="85" s="139" customFormat="1" hidden="1" x14ac:dyDescent="0.3"/>
    <row r="86" s="139" customFormat="1" hidden="1" x14ac:dyDescent="0.3"/>
    <row r="87" s="139" customFormat="1" hidden="1" x14ac:dyDescent="0.3"/>
    <row r="88" s="139" customFormat="1" hidden="1" x14ac:dyDescent="0.3"/>
    <row r="89" s="139" customFormat="1" hidden="1" x14ac:dyDescent="0.3"/>
    <row r="90" s="139" customFormat="1" hidden="1" x14ac:dyDescent="0.3"/>
    <row r="91" s="139" customFormat="1" hidden="1" x14ac:dyDescent="0.3"/>
    <row r="92" s="139" customFormat="1" hidden="1" x14ac:dyDescent="0.3"/>
    <row r="93" s="139" customFormat="1" hidden="1" x14ac:dyDescent="0.3"/>
    <row r="94" s="139" customFormat="1" hidden="1" x14ac:dyDescent="0.3"/>
    <row r="95" s="139" customFormat="1" hidden="1" x14ac:dyDescent="0.3"/>
    <row r="96" s="139" customFormat="1" hidden="1" x14ac:dyDescent="0.3"/>
    <row r="97" s="139" customFormat="1" hidden="1" x14ac:dyDescent="0.3"/>
    <row r="98" s="139" customFormat="1" hidden="1" x14ac:dyDescent="0.3"/>
    <row r="99" s="139" customFormat="1" hidden="1" x14ac:dyDescent="0.3"/>
    <row r="100" s="139" customFormat="1" hidden="1" x14ac:dyDescent="0.3"/>
    <row r="101" s="139" customFormat="1" hidden="1" x14ac:dyDescent="0.3"/>
    <row r="102" s="139" customFormat="1" hidden="1" x14ac:dyDescent="0.3"/>
    <row r="103" s="139" customFormat="1" hidden="1" x14ac:dyDescent="0.3"/>
    <row r="104" s="139" customFormat="1" hidden="1" x14ac:dyDescent="0.3"/>
    <row r="105" s="139" customFormat="1" hidden="1" x14ac:dyDescent="0.3"/>
    <row r="106" s="139" customFormat="1" hidden="1" x14ac:dyDescent="0.3"/>
    <row r="107" s="139" customFormat="1" hidden="1" x14ac:dyDescent="0.3"/>
    <row r="108" s="139" customFormat="1" hidden="1" x14ac:dyDescent="0.3"/>
    <row r="109" s="139" customFormat="1" hidden="1" x14ac:dyDescent="0.3"/>
    <row r="110" s="139" customFormat="1" hidden="1" x14ac:dyDescent="0.3"/>
    <row r="111" s="139" customFormat="1" hidden="1" x14ac:dyDescent="0.3"/>
    <row r="112" s="139" customFormat="1" hidden="1" x14ac:dyDescent="0.3"/>
    <row r="113" s="139" customFormat="1" hidden="1" x14ac:dyDescent="0.3"/>
    <row r="114" s="139" customFormat="1" hidden="1" x14ac:dyDescent="0.3"/>
    <row r="115" s="139" customFormat="1" hidden="1" x14ac:dyDescent="0.3"/>
    <row r="116" s="139" customFormat="1" hidden="1" x14ac:dyDescent="0.3"/>
    <row r="117" s="139" customFormat="1" hidden="1" x14ac:dyDescent="0.3"/>
    <row r="118" s="139" customFormat="1" hidden="1" x14ac:dyDescent="0.3"/>
    <row r="119" s="139" customFormat="1" hidden="1" x14ac:dyDescent="0.3"/>
    <row r="120" s="139" customFormat="1" hidden="1" x14ac:dyDescent="0.3"/>
    <row r="121" s="139" customFormat="1" hidden="1" x14ac:dyDescent="0.3"/>
    <row r="122" s="139" customFormat="1" hidden="1" x14ac:dyDescent="0.3"/>
    <row r="123" s="139" customFormat="1" hidden="1" x14ac:dyDescent="0.3"/>
    <row r="124" s="139" customFormat="1" hidden="1" x14ac:dyDescent="0.3"/>
    <row r="125" s="139" customFormat="1" hidden="1" x14ac:dyDescent="0.3"/>
    <row r="126" s="139" customFormat="1" hidden="1" x14ac:dyDescent="0.3"/>
    <row r="127" s="139" customFormat="1" hidden="1" x14ac:dyDescent="0.3"/>
    <row r="128" s="139" customFormat="1" hidden="1" x14ac:dyDescent="0.3"/>
    <row r="129" s="139" customFormat="1" hidden="1" x14ac:dyDescent="0.3"/>
    <row r="130" s="139" customFormat="1" hidden="1" x14ac:dyDescent="0.3"/>
    <row r="131" s="139" customFormat="1" hidden="1" x14ac:dyDescent="0.3"/>
    <row r="132" s="139" customFormat="1" hidden="1" x14ac:dyDescent="0.3"/>
    <row r="133" s="139" customFormat="1" hidden="1" x14ac:dyDescent="0.3"/>
    <row r="134" s="139" customFormat="1" hidden="1" x14ac:dyDescent="0.3"/>
    <row r="135" s="139" customFormat="1" hidden="1" x14ac:dyDescent="0.3"/>
    <row r="136" s="139" customFormat="1" hidden="1" x14ac:dyDescent="0.3"/>
    <row r="137" s="139" customFormat="1" hidden="1" x14ac:dyDescent="0.3"/>
    <row r="138" s="139" customFormat="1" hidden="1" x14ac:dyDescent="0.3"/>
    <row r="139" s="139" customFormat="1" hidden="1" x14ac:dyDescent="0.3"/>
    <row r="140" s="139" customFormat="1" hidden="1" x14ac:dyDescent="0.3"/>
    <row r="141" s="139" customFormat="1" hidden="1" x14ac:dyDescent="0.3"/>
    <row r="142" s="139" customFormat="1" hidden="1" x14ac:dyDescent="0.3"/>
    <row r="143" s="139" customFormat="1" hidden="1" x14ac:dyDescent="0.3"/>
    <row r="144" s="139" customFormat="1" hidden="1" x14ac:dyDescent="0.3"/>
    <row r="145" s="139" customFormat="1" hidden="1" x14ac:dyDescent="0.3"/>
    <row r="146" s="139" customFormat="1" hidden="1" x14ac:dyDescent="0.3"/>
    <row r="147" s="139" customFormat="1" hidden="1" x14ac:dyDescent="0.3"/>
    <row r="148" s="139" customFormat="1" hidden="1" x14ac:dyDescent="0.3"/>
    <row r="149" s="139" customFormat="1" hidden="1" x14ac:dyDescent="0.3"/>
    <row r="150" s="139" customFormat="1" hidden="1" x14ac:dyDescent="0.3"/>
    <row r="151" s="139" customFormat="1" hidden="1" x14ac:dyDescent="0.3"/>
    <row r="152" s="139" customFormat="1" hidden="1" x14ac:dyDescent="0.3"/>
    <row r="153" s="139" customFormat="1" hidden="1" x14ac:dyDescent="0.3"/>
    <row r="154" s="139" customFormat="1" hidden="1" x14ac:dyDescent="0.3"/>
    <row r="155" s="139" customFormat="1" hidden="1" x14ac:dyDescent="0.3"/>
    <row r="156" s="139" customFormat="1" hidden="1" x14ac:dyDescent="0.3"/>
    <row r="157" s="139" customFormat="1" hidden="1" x14ac:dyDescent="0.3"/>
    <row r="158" s="139" customFormat="1" hidden="1" x14ac:dyDescent="0.3"/>
    <row r="159" s="139" customFormat="1" hidden="1" x14ac:dyDescent="0.3"/>
    <row r="160" s="139" customFormat="1" hidden="1" x14ac:dyDescent="0.3"/>
    <row r="161" s="139" customFormat="1" hidden="1" x14ac:dyDescent="0.3"/>
    <row r="162" s="139" customFormat="1" hidden="1" x14ac:dyDescent="0.3"/>
    <row r="163" s="139" customFormat="1" hidden="1" x14ac:dyDescent="0.3"/>
    <row r="164" s="139" customFormat="1" hidden="1" x14ac:dyDescent="0.3"/>
    <row r="165" s="139" customFormat="1" hidden="1" x14ac:dyDescent="0.3"/>
    <row r="166" s="139" customFormat="1" hidden="1" x14ac:dyDescent="0.3"/>
    <row r="167" s="139" customFormat="1" hidden="1" x14ac:dyDescent="0.3"/>
    <row r="168" s="139" customFormat="1" hidden="1" x14ac:dyDescent="0.3"/>
    <row r="169" s="139" customFormat="1" hidden="1" x14ac:dyDescent="0.3"/>
    <row r="170" s="139" customFormat="1" hidden="1" x14ac:dyDescent="0.3"/>
    <row r="171" s="139" customFormat="1" hidden="1" x14ac:dyDescent="0.3"/>
    <row r="172" s="139" customFormat="1" hidden="1" x14ac:dyDescent="0.3"/>
    <row r="173" s="139" customFormat="1" hidden="1" x14ac:dyDescent="0.3"/>
    <row r="174" s="139" customFormat="1" hidden="1" x14ac:dyDescent="0.3"/>
    <row r="175" s="139" customFormat="1" hidden="1" x14ac:dyDescent="0.3"/>
    <row r="176" s="139" customFormat="1" hidden="1" x14ac:dyDescent="0.3"/>
    <row r="177" s="139" customFormat="1" hidden="1" x14ac:dyDescent="0.3"/>
    <row r="178" s="139" customFormat="1" hidden="1" x14ac:dyDescent="0.3"/>
    <row r="179" s="139" customFormat="1" hidden="1" x14ac:dyDescent="0.3"/>
    <row r="180" s="139" customFormat="1" hidden="1" x14ac:dyDescent="0.3"/>
    <row r="181" s="139" customFormat="1" hidden="1" x14ac:dyDescent="0.3"/>
    <row r="182" s="139" customFormat="1" hidden="1" x14ac:dyDescent="0.3"/>
    <row r="183" s="139" customFormat="1" hidden="1" x14ac:dyDescent="0.3"/>
    <row r="184" s="139" customFormat="1" hidden="1" x14ac:dyDescent="0.3"/>
    <row r="185" s="139" customFormat="1" hidden="1" x14ac:dyDescent="0.3"/>
    <row r="186" s="139" customFormat="1" hidden="1" x14ac:dyDescent="0.3"/>
    <row r="187" s="139" customFormat="1" hidden="1" x14ac:dyDescent="0.3"/>
    <row r="188" s="139" customFormat="1" hidden="1" x14ac:dyDescent="0.3"/>
    <row r="189" s="139" customFormat="1" hidden="1" x14ac:dyDescent="0.3"/>
    <row r="190" s="139" customFormat="1" hidden="1" x14ac:dyDescent="0.3"/>
    <row r="191" s="139" customFormat="1" hidden="1" x14ac:dyDescent="0.3"/>
    <row r="192" s="139" customFormat="1" hidden="1" x14ac:dyDescent="0.3"/>
    <row r="193" s="139" customFormat="1" hidden="1" x14ac:dyDescent="0.3"/>
    <row r="194" s="139" customFormat="1" hidden="1" x14ac:dyDescent="0.3"/>
    <row r="195" s="139" customFormat="1" hidden="1" x14ac:dyDescent="0.3"/>
    <row r="196" s="139" customFormat="1" hidden="1" x14ac:dyDescent="0.3"/>
    <row r="197" s="139" customFormat="1" hidden="1" x14ac:dyDescent="0.3"/>
    <row r="198" s="139" customFormat="1" hidden="1" x14ac:dyDescent="0.3"/>
    <row r="199" s="139" customFormat="1" hidden="1" x14ac:dyDescent="0.3"/>
    <row r="200" s="139" customFormat="1" hidden="1" x14ac:dyDescent="0.3"/>
    <row r="201" s="139" customFormat="1" hidden="1" x14ac:dyDescent="0.3"/>
    <row r="202" s="139" customFormat="1" hidden="1" x14ac:dyDescent="0.3"/>
    <row r="203" s="139" customFormat="1" hidden="1" x14ac:dyDescent="0.3"/>
    <row r="204" s="139" customFormat="1" hidden="1" x14ac:dyDescent="0.3"/>
    <row r="205" s="139" customFormat="1" hidden="1" x14ac:dyDescent="0.3"/>
    <row r="206" s="139" customFormat="1" hidden="1" x14ac:dyDescent="0.3"/>
    <row r="207" s="139" customFormat="1" hidden="1" x14ac:dyDescent="0.3"/>
    <row r="208" s="139" customFormat="1" hidden="1" x14ac:dyDescent="0.3"/>
    <row r="209" s="139" customFormat="1" hidden="1" x14ac:dyDescent="0.3"/>
    <row r="210" s="139" customFormat="1" hidden="1" x14ac:dyDescent="0.3"/>
    <row r="211" s="139" customFormat="1" hidden="1" x14ac:dyDescent="0.3"/>
    <row r="212" s="139" customFormat="1" hidden="1" x14ac:dyDescent="0.3"/>
    <row r="213" s="139" customFormat="1" hidden="1" x14ac:dyDescent="0.3"/>
    <row r="214" s="139" customFormat="1" hidden="1" x14ac:dyDescent="0.3"/>
    <row r="215" s="139" customFormat="1" hidden="1" x14ac:dyDescent="0.3"/>
    <row r="216" s="139" customFormat="1" hidden="1" x14ac:dyDescent="0.3"/>
    <row r="217" s="139" customFormat="1" hidden="1" x14ac:dyDescent="0.3"/>
    <row r="218" s="139" customFormat="1" hidden="1" x14ac:dyDescent="0.3"/>
    <row r="219" s="139" customFormat="1" hidden="1" x14ac:dyDescent="0.3"/>
    <row r="220" s="139" customFormat="1" hidden="1" x14ac:dyDescent="0.3"/>
    <row r="221" s="139" customFormat="1" hidden="1" x14ac:dyDescent="0.3"/>
    <row r="222" s="139" customFormat="1" hidden="1" x14ac:dyDescent="0.3"/>
    <row r="223" s="139" customFormat="1" hidden="1" x14ac:dyDescent="0.3"/>
    <row r="224" s="139" customFormat="1" hidden="1" x14ac:dyDescent="0.3"/>
    <row r="225" s="139" customFormat="1" hidden="1" x14ac:dyDescent="0.3"/>
    <row r="226" s="139" customFormat="1" hidden="1" x14ac:dyDescent="0.3"/>
    <row r="227" s="139" customFormat="1" hidden="1" x14ac:dyDescent="0.3"/>
    <row r="228" s="139" customFormat="1" hidden="1" x14ac:dyDescent="0.3"/>
    <row r="229" s="139" customFormat="1" hidden="1" x14ac:dyDescent="0.3"/>
    <row r="230" s="139" customFormat="1" hidden="1" x14ac:dyDescent="0.3"/>
    <row r="231" s="139" customFormat="1" hidden="1" x14ac:dyDescent="0.3"/>
    <row r="232" s="139" customFormat="1" hidden="1" x14ac:dyDescent="0.3"/>
    <row r="233" s="139" customFormat="1" hidden="1" x14ac:dyDescent="0.3"/>
    <row r="234" s="139" customFormat="1" hidden="1" x14ac:dyDescent="0.3"/>
    <row r="235" s="139" customFormat="1" hidden="1" x14ac:dyDescent="0.3"/>
    <row r="236" s="139" customFormat="1" hidden="1" x14ac:dyDescent="0.3"/>
    <row r="237" s="139" customFormat="1" hidden="1" x14ac:dyDescent="0.3"/>
    <row r="238" s="139" customFormat="1" hidden="1" x14ac:dyDescent="0.3"/>
    <row r="239" s="139" customFormat="1" hidden="1" x14ac:dyDescent="0.3"/>
    <row r="240" s="139" customFormat="1" hidden="1" x14ac:dyDescent="0.3"/>
    <row r="241" s="139" customFormat="1" hidden="1" x14ac:dyDescent="0.3"/>
    <row r="242" s="139" customFormat="1" hidden="1" x14ac:dyDescent="0.3"/>
    <row r="243" s="139" customFormat="1" hidden="1" x14ac:dyDescent="0.3"/>
    <row r="244" s="139" customFormat="1" hidden="1" x14ac:dyDescent="0.3"/>
    <row r="245" s="139" customFormat="1" hidden="1" x14ac:dyDescent="0.3"/>
    <row r="246" s="139" customFormat="1" hidden="1" x14ac:dyDescent="0.3"/>
    <row r="247" s="139" customFormat="1" hidden="1" x14ac:dyDescent="0.3"/>
    <row r="248" s="139" customFormat="1" hidden="1" x14ac:dyDescent="0.3"/>
    <row r="249" s="139" customFormat="1" hidden="1" x14ac:dyDescent="0.3"/>
    <row r="250" s="139" customFormat="1" hidden="1" x14ac:dyDescent="0.3"/>
    <row r="251" s="139" customFormat="1" hidden="1" x14ac:dyDescent="0.3"/>
    <row r="252" s="139" customFormat="1" hidden="1" x14ac:dyDescent="0.3"/>
    <row r="253" s="139" customFormat="1" hidden="1" x14ac:dyDescent="0.3"/>
    <row r="254" s="139" customFormat="1" hidden="1" x14ac:dyDescent="0.3"/>
    <row r="255" s="139" customFormat="1" hidden="1" x14ac:dyDescent="0.3"/>
    <row r="256" s="139" customFormat="1" hidden="1" x14ac:dyDescent="0.3"/>
    <row r="257" s="139" customFormat="1" hidden="1" x14ac:dyDescent="0.3"/>
    <row r="258" s="139" customFormat="1" hidden="1" x14ac:dyDescent="0.3"/>
    <row r="259" s="139" customFormat="1" hidden="1" x14ac:dyDescent="0.3"/>
    <row r="260" s="139" customFormat="1" hidden="1" x14ac:dyDescent="0.3"/>
    <row r="261" s="139" customFormat="1" hidden="1" x14ac:dyDescent="0.3"/>
    <row r="262" s="139" customFormat="1" hidden="1" x14ac:dyDescent="0.3"/>
    <row r="263" s="139" customFormat="1" hidden="1" x14ac:dyDescent="0.3"/>
    <row r="264" s="139" customFormat="1" hidden="1" x14ac:dyDescent="0.3"/>
    <row r="265" s="139" customFormat="1" hidden="1" x14ac:dyDescent="0.3"/>
    <row r="266" s="139" customFormat="1" hidden="1" x14ac:dyDescent="0.3"/>
    <row r="267" s="139" customFormat="1" hidden="1" x14ac:dyDescent="0.3"/>
    <row r="268" s="139" customFormat="1" hidden="1" x14ac:dyDescent="0.3"/>
    <row r="269" s="139" customFormat="1" hidden="1" x14ac:dyDescent="0.3"/>
    <row r="270" s="139" customFormat="1" hidden="1" x14ac:dyDescent="0.3"/>
    <row r="271" s="139" customFormat="1" hidden="1" x14ac:dyDescent="0.3"/>
    <row r="272" s="139" customFormat="1" hidden="1" x14ac:dyDescent="0.3"/>
    <row r="273" s="139" customFormat="1" hidden="1" x14ac:dyDescent="0.3"/>
    <row r="274" s="139" customFormat="1" hidden="1" x14ac:dyDescent="0.3"/>
    <row r="275" s="139" customFormat="1" hidden="1" x14ac:dyDescent="0.3"/>
    <row r="276" s="139" customFormat="1" hidden="1" x14ac:dyDescent="0.3"/>
    <row r="277" s="139" customFormat="1" hidden="1" x14ac:dyDescent="0.3"/>
    <row r="278" s="139" customFormat="1" hidden="1" x14ac:dyDescent="0.3"/>
    <row r="279" s="139" customFormat="1" hidden="1" x14ac:dyDescent="0.3"/>
    <row r="280" s="139" customFormat="1" hidden="1" x14ac:dyDescent="0.3"/>
    <row r="281" s="139" customFormat="1" hidden="1" x14ac:dyDescent="0.3"/>
    <row r="282" s="139" customFormat="1" hidden="1" x14ac:dyDescent="0.3"/>
    <row r="283" s="139" customFormat="1" hidden="1" x14ac:dyDescent="0.3"/>
    <row r="284" s="139" customFormat="1" hidden="1" x14ac:dyDescent="0.3"/>
    <row r="285" s="139" customFormat="1" hidden="1" x14ac:dyDescent="0.3"/>
    <row r="286" s="139" customFormat="1" hidden="1" x14ac:dyDescent="0.3"/>
    <row r="287" s="139" customFormat="1" hidden="1" x14ac:dyDescent="0.3"/>
    <row r="288" s="139" customFormat="1" hidden="1" x14ac:dyDescent="0.3"/>
    <row r="289" s="139" customFormat="1" hidden="1" x14ac:dyDescent="0.3"/>
    <row r="290" s="139" customFormat="1" hidden="1" x14ac:dyDescent="0.3"/>
    <row r="291" s="139" customFormat="1" hidden="1" x14ac:dyDescent="0.3"/>
    <row r="292" s="139" customFormat="1" hidden="1" x14ac:dyDescent="0.3"/>
    <row r="293" s="139" customFormat="1" hidden="1" x14ac:dyDescent="0.3"/>
    <row r="294" s="139" customFormat="1" hidden="1" x14ac:dyDescent="0.3"/>
    <row r="295" s="139" customFormat="1" hidden="1" x14ac:dyDescent="0.3"/>
    <row r="296" s="139" customFormat="1" hidden="1" x14ac:dyDescent="0.3"/>
    <row r="297" s="139" customFormat="1" hidden="1" x14ac:dyDescent="0.3"/>
    <row r="298" s="139" customFormat="1" hidden="1" x14ac:dyDescent="0.3"/>
    <row r="299" s="139" customFormat="1" hidden="1" x14ac:dyDescent="0.3"/>
    <row r="300" s="139" customFormat="1" hidden="1" x14ac:dyDescent="0.3"/>
    <row r="301" s="139" customFormat="1" hidden="1" x14ac:dyDescent="0.3"/>
    <row r="302" s="139" customFormat="1" hidden="1" x14ac:dyDescent="0.3"/>
    <row r="303" s="139" customFormat="1" hidden="1" x14ac:dyDescent="0.3"/>
    <row r="304" s="139" customFormat="1" hidden="1" x14ac:dyDescent="0.3"/>
    <row r="305" s="139" customFormat="1" hidden="1" x14ac:dyDescent="0.3"/>
    <row r="306" s="139" customFormat="1" hidden="1" x14ac:dyDescent="0.3"/>
    <row r="307" s="139" customFormat="1" hidden="1" x14ac:dyDescent="0.3"/>
    <row r="308" s="139" customFormat="1" hidden="1" x14ac:dyDescent="0.3"/>
    <row r="309" s="139" customFormat="1" hidden="1" x14ac:dyDescent="0.3"/>
    <row r="310" s="139" customFormat="1" hidden="1" x14ac:dyDescent="0.3"/>
    <row r="311" s="139" customFormat="1" hidden="1" x14ac:dyDescent="0.3"/>
    <row r="312" s="139" customFormat="1" hidden="1" x14ac:dyDescent="0.3"/>
    <row r="313" s="139" customFormat="1" hidden="1" x14ac:dyDescent="0.3"/>
    <row r="314" s="139" customFormat="1" hidden="1" x14ac:dyDescent="0.3"/>
    <row r="315" s="139" customFormat="1" hidden="1" x14ac:dyDescent="0.3"/>
    <row r="316" s="139" customFormat="1" hidden="1" x14ac:dyDescent="0.3"/>
    <row r="317" s="139" customFormat="1" hidden="1" x14ac:dyDescent="0.3"/>
    <row r="318" s="139" customFormat="1" hidden="1" x14ac:dyDescent="0.3"/>
    <row r="319" s="139" customFormat="1" hidden="1" x14ac:dyDescent="0.3"/>
    <row r="320" s="139" customFormat="1" hidden="1" x14ac:dyDescent="0.3"/>
    <row r="321" s="139" customFormat="1" hidden="1" x14ac:dyDescent="0.3"/>
    <row r="322" s="139" customFormat="1" hidden="1" x14ac:dyDescent="0.3"/>
    <row r="323" s="139" customFormat="1" hidden="1" x14ac:dyDescent="0.3"/>
    <row r="324" s="139" customFormat="1" hidden="1" x14ac:dyDescent="0.3"/>
    <row r="325" s="139" customFormat="1" hidden="1" x14ac:dyDescent="0.3"/>
    <row r="326" s="139" customFormat="1" hidden="1" x14ac:dyDescent="0.3"/>
    <row r="327" s="139" customFormat="1" hidden="1" x14ac:dyDescent="0.3"/>
    <row r="328" s="139" customFormat="1" hidden="1" x14ac:dyDescent="0.3"/>
    <row r="329" s="139" customFormat="1" hidden="1" x14ac:dyDescent="0.3"/>
    <row r="330" s="139" customFormat="1" hidden="1" x14ac:dyDescent="0.3"/>
    <row r="331" s="139" customFormat="1" hidden="1" x14ac:dyDescent="0.3"/>
    <row r="332" s="139" customFormat="1" hidden="1" x14ac:dyDescent="0.3"/>
    <row r="333" s="139" customFormat="1" hidden="1" x14ac:dyDescent="0.3"/>
    <row r="334" s="139" customFormat="1" hidden="1" x14ac:dyDescent="0.3"/>
    <row r="335" s="139" customFormat="1" hidden="1" x14ac:dyDescent="0.3"/>
    <row r="336" s="139" customFormat="1" hidden="1" x14ac:dyDescent="0.3"/>
    <row r="337" s="139" customFormat="1" hidden="1" x14ac:dyDescent="0.3"/>
    <row r="338" s="139" customFormat="1" hidden="1" x14ac:dyDescent="0.3"/>
    <row r="339" s="139" customFormat="1" hidden="1" x14ac:dyDescent="0.3"/>
    <row r="340" s="139" customFormat="1" hidden="1" x14ac:dyDescent="0.3"/>
    <row r="341" s="139" customFormat="1" hidden="1" x14ac:dyDescent="0.3"/>
    <row r="342" s="139" customFormat="1" hidden="1" x14ac:dyDescent="0.3"/>
    <row r="343" s="139" customFormat="1" hidden="1" x14ac:dyDescent="0.3"/>
    <row r="344" s="139" customFormat="1" hidden="1" x14ac:dyDescent="0.3"/>
    <row r="345" s="139" customFormat="1" hidden="1" x14ac:dyDescent="0.3"/>
    <row r="346" s="139" customFormat="1" hidden="1" x14ac:dyDescent="0.3"/>
    <row r="347" s="139" customFormat="1" hidden="1" x14ac:dyDescent="0.3"/>
    <row r="348" s="139" customFormat="1" hidden="1" x14ac:dyDescent="0.3"/>
    <row r="349" s="139" customFormat="1" hidden="1" x14ac:dyDescent="0.3"/>
    <row r="350" s="139" customFormat="1" hidden="1" x14ac:dyDescent="0.3"/>
    <row r="351" s="139" customFormat="1" hidden="1" x14ac:dyDescent="0.3"/>
    <row r="352" s="139" customFormat="1" hidden="1" x14ac:dyDescent="0.3"/>
    <row r="353" s="139" customFormat="1" hidden="1" x14ac:dyDescent="0.3"/>
    <row r="354" s="139" customFormat="1" hidden="1" x14ac:dyDescent="0.3"/>
    <row r="355" s="139" customFormat="1" hidden="1" x14ac:dyDescent="0.3"/>
    <row r="356" s="139" customFormat="1" hidden="1" x14ac:dyDescent="0.3"/>
    <row r="357" s="139" customFormat="1" hidden="1" x14ac:dyDescent="0.3"/>
    <row r="358" s="139" customFormat="1" hidden="1" x14ac:dyDescent="0.3"/>
    <row r="359" s="139" customFormat="1" hidden="1" x14ac:dyDescent="0.3"/>
    <row r="360" s="139" customFormat="1" hidden="1" x14ac:dyDescent="0.3"/>
    <row r="361" s="139" customFormat="1" hidden="1" x14ac:dyDescent="0.3"/>
    <row r="362" s="139" customFormat="1" hidden="1" x14ac:dyDescent="0.3"/>
    <row r="363" s="139" customFormat="1" hidden="1" x14ac:dyDescent="0.3"/>
    <row r="364" s="139" customFormat="1" hidden="1" x14ac:dyDescent="0.3"/>
    <row r="365" s="139" customFormat="1" hidden="1" x14ac:dyDescent="0.3"/>
    <row r="366" s="139" customFormat="1" hidden="1" x14ac:dyDescent="0.3"/>
    <row r="367" s="139" customFormat="1" hidden="1" x14ac:dyDescent="0.3"/>
    <row r="368" s="139" customFormat="1" hidden="1" x14ac:dyDescent="0.3"/>
    <row r="369" s="139" customFormat="1" hidden="1" x14ac:dyDescent="0.3"/>
    <row r="370" s="139" customFormat="1" hidden="1" x14ac:dyDescent="0.3"/>
    <row r="371" s="139" customFormat="1" hidden="1" x14ac:dyDescent="0.3"/>
    <row r="372" s="139" customFormat="1" hidden="1" x14ac:dyDescent="0.3"/>
    <row r="373" s="139" customFormat="1" hidden="1" x14ac:dyDescent="0.3"/>
    <row r="374" s="139" customFormat="1" hidden="1" x14ac:dyDescent="0.3"/>
    <row r="375" s="139" customFormat="1" hidden="1" x14ac:dyDescent="0.3"/>
    <row r="376" s="139" customFormat="1" hidden="1" x14ac:dyDescent="0.3"/>
    <row r="377" s="139" customFormat="1" hidden="1" x14ac:dyDescent="0.3"/>
    <row r="378" s="139" customFormat="1" hidden="1" x14ac:dyDescent="0.3"/>
    <row r="379" s="139" customFormat="1" hidden="1" x14ac:dyDescent="0.3"/>
    <row r="380" s="139" customFormat="1" hidden="1" x14ac:dyDescent="0.3"/>
    <row r="381" s="139" customFormat="1" hidden="1" x14ac:dyDescent="0.3"/>
    <row r="382" s="139" customFormat="1" hidden="1" x14ac:dyDescent="0.3"/>
    <row r="383" s="139" customFormat="1" hidden="1" x14ac:dyDescent="0.3"/>
    <row r="384" s="139" customFormat="1" hidden="1" x14ac:dyDescent="0.3"/>
    <row r="385" s="139" customFormat="1" hidden="1" x14ac:dyDescent="0.3"/>
    <row r="386" s="139" customFormat="1" hidden="1" x14ac:dyDescent="0.3"/>
    <row r="387" s="139" customFormat="1" hidden="1" x14ac:dyDescent="0.3"/>
    <row r="388" s="139" customFormat="1" hidden="1" x14ac:dyDescent="0.3"/>
    <row r="389" s="139" customFormat="1" hidden="1" x14ac:dyDescent="0.3"/>
    <row r="390" s="139" customFormat="1" hidden="1" x14ac:dyDescent="0.3"/>
    <row r="391" s="139" customFormat="1" hidden="1" x14ac:dyDescent="0.3"/>
    <row r="392" s="139" customFormat="1" hidden="1" x14ac:dyDescent="0.3"/>
    <row r="393" s="139" customFormat="1" hidden="1" x14ac:dyDescent="0.3"/>
    <row r="394" s="139" customFormat="1" hidden="1" x14ac:dyDescent="0.3"/>
    <row r="395" s="139" customFormat="1" hidden="1" x14ac:dyDescent="0.3"/>
    <row r="396" s="139" customFormat="1" hidden="1" x14ac:dyDescent="0.3"/>
    <row r="397" s="139" customFormat="1" hidden="1" x14ac:dyDescent="0.3"/>
    <row r="398" s="139" customFormat="1" hidden="1" x14ac:dyDescent="0.3"/>
    <row r="399" s="139" customFormat="1" hidden="1" x14ac:dyDescent="0.3"/>
    <row r="400" s="139" customFormat="1" hidden="1" x14ac:dyDescent="0.3"/>
    <row r="401" s="139" customFormat="1" hidden="1" x14ac:dyDescent="0.3"/>
    <row r="402" s="139" customFormat="1" hidden="1" x14ac:dyDescent="0.3"/>
    <row r="403" s="139" customFormat="1" hidden="1" x14ac:dyDescent="0.3"/>
    <row r="404" s="139" customFormat="1" hidden="1" x14ac:dyDescent="0.3"/>
    <row r="405" s="139" customFormat="1" hidden="1" x14ac:dyDescent="0.3"/>
    <row r="406" s="139" customFormat="1" hidden="1" x14ac:dyDescent="0.3"/>
    <row r="407" s="139" customFormat="1" hidden="1" x14ac:dyDescent="0.3"/>
    <row r="408" s="139" customFormat="1" hidden="1" x14ac:dyDescent="0.3"/>
    <row r="409" s="139" customFormat="1" hidden="1" x14ac:dyDescent="0.3"/>
    <row r="410" s="139" customFormat="1" hidden="1" x14ac:dyDescent="0.3"/>
    <row r="411" s="139" customFormat="1" hidden="1" x14ac:dyDescent="0.3"/>
    <row r="412" s="139" customFormat="1" hidden="1" x14ac:dyDescent="0.3"/>
    <row r="413" s="139" customFormat="1" hidden="1" x14ac:dyDescent="0.3"/>
    <row r="414" s="139" customFormat="1" hidden="1" x14ac:dyDescent="0.3"/>
    <row r="415" s="139" customFormat="1" hidden="1" x14ac:dyDescent="0.3"/>
    <row r="416" s="139" customFormat="1" hidden="1" x14ac:dyDescent="0.3"/>
    <row r="417" s="139" customFormat="1" hidden="1" x14ac:dyDescent="0.3"/>
    <row r="418" s="139" customFormat="1" hidden="1" x14ac:dyDescent="0.3"/>
    <row r="419" s="139" customFormat="1" hidden="1" x14ac:dyDescent="0.3"/>
    <row r="420" s="139" customFormat="1" hidden="1" x14ac:dyDescent="0.3"/>
    <row r="421" s="139" customFormat="1" hidden="1" x14ac:dyDescent="0.3"/>
    <row r="422" s="139" customFormat="1" hidden="1" x14ac:dyDescent="0.3"/>
    <row r="423" s="139" customFormat="1" hidden="1" x14ac:dyDescent="0.3"/>
    <row r="424" s="139" customFormat="1" hidden="1" x14ac:dyDescent="0.3"/>
    <row r="425" s="139" customFormat="1" hidden="1" x14ac:dyDescent="0.3"/>
    <row r="426" s="139" customFormat="1" hidden="1" x14ac:dyDescent="0.3"/>
    <row r="427" s="139" customFormat="1" hidden="1" x14ac:dyDescent="0.3"/>
    <row r="428" s="139" customFormat="1" hidden="1" x14ac:dyDescent="0.3"/>
    <row r="429" s="139" customFormat="1" hidden="1" x14ac:dyDescent="0.3"/>
    <row r="430" s="139" customFormat="1" hidden="1" x14ac:dyDescent="0.3"/>
    <row r="431" s="139" customFormat="1" hidden="1" x14ac:dyDescent="0.3"/>
    <row r="432" s="139" customFormat="1" hidden="1" x14ac:dyDescent="0.3"/>
    <row r="433" s="139" customFormat="1" hidden="1" x14ac:dyDescent="0.3"/>
    <row r="434" s="139" customFormat="1" hidden="1" x14ac:dyDescent="0.3"/>
    <row r="435" s="139" customFormat="1" hidden="1" x14ac:dyDescent="0.3"/>
    <row r="436" s="139" customFormat="1" hidden="1" x14ac:dyDescent="0.3"/>
    <row r="437" s="139" customFormat="1" hidden="1" x14ac:dyDescent="0.3"/>
    <row r="438" s="139" customFormat="1" hidden="1" x14ac:dyDescent="0.3"/>
    <row r="439" s="139" customFormat="1" hidden="1" x14ac:dyDescent="0.3"/>
    <row r="440" s="139" customFormat="1" hidden="1" x14ac:dyDescent="0.3"/>
    <row r="441" s="139" customFormat="1" hidden="1" x14ac:dyDescent="0.3"/>
    <row r="442" s="139" customFormat="1" hidden="1" x14ac:dyDescent="0.3"/>
    <row r="443" s="139" customFormat="1" hidden="1" x14ac:dyDescent="0.3"/>
    <row r="444" s="139" customFormat="1" hidden="1" x14ac:dyDescent="0.3"/>
    <row r="445" s="139" customFormat="1" hidden="1" x14ac:dyDescent="0.3"/>
    <row r="446" s="139" customFormat="1" hidden="1" x14ac:dyDescent="0.3"/>
    <row r="447" s="139" customFormat="1" hidden="1" x14ac:dyDescent="0.3"/>
    <row r="448" s="139" customFormat="1" hidden="1" x14ac:dyDescent="0.3"/>
    <row r="449" s="139" customFormat="1" hidden="1" x14ac:dyDescent="0.3"/>
    <row r="450" s="139" customFormat="1" hidden="1" x14ac:dyDescent="0.3"/>
    <row r="451" s="139" customFormat="1" hidden="1" x14ac:dyDescent="0.3"/>
    <row r="452" s="139" customFormat="1" hidden="1" x14ac:dyDescent="0.3"/>
    <row r="453" s="139" customFormat="1" hidden="1" x14ac:dyDescent="0.3"/>
    <row r="454" s="139" customFormat="1" hidden="1" x14ac:dyDescent="0.3"/>
    <row r="455" s="139" customFormat="1" hidden="1" x14ac:dyDescent="0.3"/>
    <row r="456" s="139" customFormat="1" hidden="1" x14ac:dyDescent="0.3"/>
    <row r="457" s="139" customFormat="1" hidden="1" x14ac:dyDescent="0.3"/>
    <row r="458" s="139" customFormat="1" hidden="1" x14ac:dyDescent="0.3"/>
    <row r="459" s="139" customFormat="1" hidden="1" x14ac:dyDescent="0.3"/>
    <row r="460" s="139" customFormat="1" hidden="1" x14ac:dyDescent="0.3"/>
    <row r="461" s="139" customFormat="1" hidden="1" x14ac:dyDescent="0.3"/>
    <row r="462" s="139" customFormat="1" hidden="1" x14ac:dyDescent="0.3"/>
    <row r="463" s="139" customFormat="1" hidden="1" x14ac:dyDescent="0.3"/>
    <row r="464" s="139" customFormat="1" hidden="1" x14ac:dyDescent="0.3"/>
    <row r="465" s="139" customFormat="1" hidden="1" x14ac:dyDescent="0.3"/>
    <row r="466" s="139" customFormat="1" hidden="1" x14ac:dyDescent="0.3"/>
    <row r="467" s="139" customFormat="1" hidden="1" x14ac:dyDescent="0.3"/>
    <row r="468" s="139" customFormat="1" hidden="1" x14ac:dyDescent="0.3"/>
    <row r="469" s="139" customFormat="1" hidden="1" x14ac:dyDescent="0.3"/>
    <row r="470" s="139" customFormat="1" hidden="1" x14ac:dyDescent="0.3"/>
    <row r="471" s="139" customFormat="1" hidden="1" x14ac:dyDescent="0.3"/>
    <row r="472" s="139" customFormat="1" hidden="1" x14ac:dyDescent="0.3"/>
    <row r="473" s="139" customFormat="1" hidden="1" x14ac:dyDescent="0.3"/>
    <row r="474" s="139" customFormat="1" hidden="1" x14ac:dyDescent="0.3"/>
    <row r="475" s="139" customFormat="1" hidden="1" x14ac:dyDescent="0.3"/>
    <row r="476" s="139" customFormat="1" hidden="1" x14ac:dyDescent="0.3"/>
    <row r="477" s="139" customFormat="1" hidden="1" x14ac:dyDescent="0.3"/>
    <row r="478" s="139" customFormat="1" hidden="1" x14ac:dyDescent="0.3"/>
    <row r="479" s="139" customFormat="1" hidden="1" x14ac:dyDescent="0.3"/>
    <row r="480" s="139" customFormat="1" hidden="1" x14ac:dyDescent="0.3"/>
    <row r="481" s="139" customFormat="1" hidden="1" x14ac:dyDescent="0.3"/>
    <row r="482" s="139" customFormat="1" hidden="1" x14ac:dyDescent="0.3"/>
    <row r="483" s="139" customFormat="1" hidden="1" x14ac:dyDescent="0.3"/>
    <row r="484" s="139" customFormat="1" hidden="1" x14ac:dyDescent="0.3"/>
    <row r="485" s="139" customFormat="1" hidden="1" x14ac:dyDescent="0.3"/>
    <row r="486" s="139" customFormat="1" hidden="1" x14ac:dyDescent="0.3"/>
    <row r="487" s="139" customFormat="1" hidden="1" x14ac:dyDescent="0.3"/>
    <row r="488" s="139" customFormat="1" hidden="1" x14ac:dyDescent="0.3"/>
    <row r="489" s="139" customFormat="1" hidden="1" x14ac:dyDescent="0.3"/>
    <row r="490" s="139" customFormat="1" hidden="1" x14ac:dyDescent="0.3"/>
    <row r="491" s="139" customFormat="1" hidden="1" x14ac:dyDescent="0.3"/>
    <row r="492" s="139" customFormat="1" hidden="1" x14ac:dyDescent="0.3"/>
    <row r="493" s="139" customFormat="1" hidden="1" x14ac:dyDescent="0.3"/>
    <row r="494" s="139" customFormat="1" hidden="1" x14ac:dyDescent="0.3"/>
    <row r="495" s="139" customFormat="1" hidden="1" x14ac:dyDescent="0.3"/>
    <row r="496" s="139" customFormat="1" hidden="1" x14ac:dyDescent="0.3"/>
    <row r="497" s="139" customFormat="1" hidden="1" x14ac:dyDescent="0.3"/>
    <row r="498" s="139" customFormat="1" hidden="1" x14ac:dyDescent="0.3"/>
    <row r="499" s="139" customFormat="1" hidden="1" x14ac:dyDescent="0.3"/>
    <row r="500" s="139" customFormat="1" hidden="1" x14ac:dyDescent="0.3"/>
    <row r="501" s="139" customFormat="1" hidden="1" x14ac:dyDescent="0.3"/>
    <row r="502" s="139" customFormat="1" hidden="1" x14ac:dyDescent="0.3"/>
    <row r="503" s="139" customFormat="1" hidden="1" x14ac:dyDescent="0.3"/>
    <row r="504" s="139" customFormat="1" hidden="1" x14ac:dyDescent="0.3"/>
    <row r="505" s="139" customFormat="1" hidden="1" x14ac:dyDescent="0.3"/>
    <row r="506" s="139" customFormat="1" hidden="1" x14ac:dyDescent="0.3"/>
    <row r="507" s="139" customFormat="1" hidden="1" x14ac:dyDescent="0.3"/>
    <row r="508" s="139" customFormat="1" hidden="1" x14ac:dyDescent="0.3"/>
    <row r="509" s="139" customFormat="1" hidden="1" x14ac:dyDescent="0.3"/>
    <row r="510" s="139" customFormat="1" hidden="1" x14ac:dyDescent="0.3"/>
    <row r="511" s="139" customFormat="1" hidden="1" x14ac:dyDescent="0.3"/>
    <row r="512" s="139" customFormat="1" hidden="1" x14ac:dyDescent="0.3"/>
    <row r="513" s="139" customFormat="1" hidden="1" x14ac:dyDescent="0.3"/>
    <row r="514" s="139" customFormat="1" hidden="1" x14ac:dyDescent="0.3"/>
    <row r="515" s="139" customFormat="1" hidden="1" x14ac:dyDescent="0.3"/>
    <row r="516" s="139" customFormat="1" hidden="1" x14ac:dyDescent="0.3"/>
    <row r="517" s="139" customFormat="1" hidden="1" x14ac:dyDescent="0.3"/>
    <row r="518" s="139" customFormat="1" hidden="1" x14ac:dyDescent="0.3"/>
    <row r="519" s="139" customFormat="1" hidden="1" x14ac:dyDescent="0.3"/>
    <row r="520" s="139" customFormat="1" hidden="1" x14ac:dyDescent="0.3"/>
    <row r="521" s="139" customFormat="1" hidden="1" x14ac:dyDescent="0.3"/>
    <row r="522" s="139" customFormat="1" hidden="1" x14ac:dyDescent="0.3"/>
    <row r="523" s="139" customFormat="1" hidden="1" x14ac:dyDescent="0.3"/>
    <row r="524" s="139" customFormat="1" hidden="1" x14ac:dyDescent="0.3"/>
    <row r="525" s="139" customFormat="1" hidden="1" x14ac:dyDescent="0.3"/>
    <row r="526" s="139" customFormat="1" hidden="1" x14ac:dyDescent="0.3"/>
    <row r="527" s="139" customFormat="1" hidden="1" x14ac:dyDescent="0.3"/>
    <row r="528" s="139" customFormat="1" hidden="1" x14ac:dyDescent="0.3"/>
    <row r="529" s="139" customFormat="1" hidden="1" x14ac:dyDescent="0.3"/>
    <row r="530" s="139" customFormat="1" hidden="1" x14ac:dyDescent="0.3"/>
    <row r="531" s="139" customFormat="1" hidden="1" x14ac:dyDescent="0.3"/>
    <row r="532" s="139" customFormat="1" hidden="1" x14ac:dyDescent="0.3"/>
    <row r="533" s="139" customFormat="1" hidden="1" x14ac:dyDescent="0.3"/>
    <row r="534" s="139" customFormat="1" hidden="1" x14ac:dyDescent="0.3"/>
    <row r="535" s="139" customFormat="1" hidden="1" x14ac:dyDescent="0.3"/>
    <row r="536" s="139" customFormat="1" hidden="1" x14ac:dyDescent="0.3"/>
    <row r="537" s="139" customFormat="1" hidden="1" x14ac:dyDescent="0.3"/>
    <row r="538" s="139" customFormat="1" hidden="1" x14ac:dyDescent="0.3"/>
    <row r="539" s="139" customFormat="1" hidden="1" x14ac:dyDescent="0.3"/>
    <row r="540" s="139" customFormat="1" hidden="1" x14ac:dyDescent="0.3"/>
    <row r="541" s="139" customFormat="1" hidden="1" x14ac:dyDescent="0.3"/>
    <row r="542" s="139" customFormat="1" hidden="1" x14ac:dyDescent="0.3"/>
    <row r="543" s="139" customFormat="1" hidden="1" x14ac:dyDescent="0.3"/>
    <row r="544" s="139" customFormat="1" hidden="1" x14ac:dyDescent="0.3"/>
    <row r="545" s="139" customFormat="1" hidden="1" x14ac:dyDescent="0.3"/>
    <row r="546" s="139" customFormat="1" hidden="1" x14ac:dyDescent="0.3"/>
    <row r="547" s="139" customFormat="1" hidden="1" x14ac:dyDescent="0.3"/>
    <row r="548" s="139" customFormat="1" hidden="1" x14ac:dyDescent="0.3"/>
    <row r="549" s="139" customFormat="1" hidden="1" x14ac:dyDescent="0.3"/>
    <row r="550" s="139" customFormat="1" hidden="1" x14ac:dyDescent="0.3"/>
    <row r="551" s="139" customFormat="1" hidden="1" x14ac:dyDescent="0.3"/>
    <row r="552" s="139" customFormat="1" hidden="1" x14ac:dyDescent="0.3"/>
    <row r="553" s="139" customFormat="1" hidden="1" x14ac:dyDescent="0.3"/>
    <row r="554" s="139" customFormat="1" hidden="1" x14ac:dyDescent="0.3"/>
    <row r="555" s="139" customFormat="1" hidden="1" x14ac:dyDescent="0.3"/>
    <row r="556" s="139" customFormat="1" hidden="1" x14ac:dyDescent="0.3"/>
    <row r="557" s="139" customFormat="1" hidden="1" x14ac:dyDescent="0.3"/>
    <row r="558" s="139" customFormat="1" hidden="1" x14ac:dyDescent="0.3"/>
    <row r="559" s="139" customFormat="1" hidden="1" x14ac:dyDescent="0.3"/>
    <row r="560" s="139" customFormat="1" hidden="1" x14ac:dyDescent="0.3"/>
    <row r="561" s="139" customFormat="1" hidden="1" x14ac:dyDescent="0.3"/>
    <row r="562" s="139" customFormat="1" hidden="1" x14ac:dyDescent="0.3"/>
    <row r="563" s="139" customFormat="1" hidden="1" x14ac:dyDescent="0.3"/>
    <row r="564" s="139" customFormat="1" hidden="1" x14ac:dyDescent="0.3"/>
    <row r="565" s="139" customFormat="1" hidden="1" x14ac:dyDescent="0.3"/>
    <row r="566" s="139" customFormat="1" hidden="1" x14ac:dyDescent="0.3"/>
    <row r="567" s="139" customFormat="1" hidden="1" x14ac:dyDescent="0.3"/>
    <row r="568" s="139" customFormat="1" hidden="1" x14ac:dyDescent="0.3"/>
    <row r="569" s="139" customFormat="1" hidden="1" x14ac:dyDescent="0.3"/>
    <row r="570" s="139" customFormat="1" hidden="1" x14ac:dyDescent="0.3"/>
    <row r="571" s="139" customFormat="1" hidden="1" x14ac:dyDescent="0.3"/>
    <row r="572" s="139" customFormat="1" hidden="1" x14ac:dyDescent="0.3"/>
    <row r="573" s="139" customFormat="1" hidden="1" x14ac:dyDescent="0.3"/>
    <row r="574" s="139" customFormat="1" hidden="1" x14ac:dyDescent="0.3"/>
    <row r="575" s="139" customFormat="1" hidden="1" x14ac:dyDescent="0.3"/>
    <row r="576" s="139" customFormat="1" hidden="1" x14ac:dyDescent="0.3"/>
    <row r="577" s="139" customFormat="1" hidden="1" x14ac:dyDescent="0.3"/>
    <row r="578" s="139" customFormat="1" hidden="1" x14ac:dyDescent="0.3"/>
    <row r="579" s="139" customFormat="1" hidden="1" x14ac:dyDescent="0.3"/>
    <row r="580" s="139" customFormat="1" hidden="1" x14ac:dyDescent="0.3"/>
    <row r="581" s="139" customFormat="1" hidden="1" x14ac:dyDescent="0.3"/>
    <row r="582" s="139" customFormat="1" hidden="1" x14ac:dyDescent="0.3"/>
    <row r="583" s="139" customFormat="1" hidden="1" x14ac:dyDescent="0.3"/>
    <row r="584" s="139" customFormat="1" hidden="1" x14ac:dyDescent="0.3"/>
    <row r="585" s="139" customFormat="1" hidden="1" x14ac:dyDescent="0.3"/>
    <row r="586" s="139" customFormat="1" hidden="1" x14ac:dyDescent="0.3"/>
    <row r="587" s="139" customFormat="1" hidden="1" x14ac:dyDescent="0.3"/>
    <row r="588" s="139" customFormat="1" hidden="1" x14ac:dyDescent="0.3"/>
    <row r="589" s="139" customFormat="1" hidden="1" x14ac:dyDescent="0.3"/>
    <row r="590" s="139" customFormat="1" hidden="1" x14ac:dyDescent="0.3"/>
    <row r="591" s="139" customFormat="1" hidden="1" x14ac:dyDescent="0.3"/>
    <row r="592" s="139" customFormat="1" hidden="1" x14ac:dyDescent="0.3"/>
    <row r="593" spans="3:14" hidden="1" x14ac:dyDescent="0.3">
      <c r="C593" s="139"/>
      <c r="D593" s="139"/>
      <c r="E593" s="139"/>
      <c r="F593" s="139"/>
      <c r="G593" s="139"/>
      <c r="H593" s="139"/>
      <c r="I593" s="139"/>
      <c r="J593" s="139"/>
      <c r="K593" s="139"/>
      <c r="L593" s="139"/>
      <c r="N593" s="139"/>
    </row>
    <row r="594" spans="3:14" hidden="1" x14ac:dyDescent="0.3">
      <c r="C594" s="139"/>
      <c r="D594" s="139"/>
      <c r="E594" s="139"/>
      <c r="F594" s="139"/>
      <c r="G594" s="139"/>
      <c r="H594" s="139"/>
      <c r="I594" s="139"/>
      <c r="J594" s="139"/>
      <c r="K594" s="139"/>
      <c r="L594" s="139"/>
      <c r="N594" s="139"/>
    </row>
    <row r="595" spans="3:14" hidden="1" x14ac:dyDescent="0.3">
      <c r="C595" s="139"/>
      <c r="D595" s="139"/>
      <c r="E595" s="139"/>
      <c r="F595" s="139"/>
      <c r="G595" s="139"/>
      <c r="H595" s="139"/>
      <c r="I595" s="139"/>
      <c r="J595" s="139"/>
      <c r="K595" s="139"/>
      <c r="L595" s="139"/>
      <c r="N595" s="139"/>
    </row>
    <row r="596" spans="3:14" hidden="1" x14ac:dyDescent="0.3">
      <c r="C596" s="139"/>
      <c r="D596" s="139"/>
      <c r="E596" s="139"/>
      <c r="F596" s="139"/>
      <c r="G596" s="139"/>
      <c r="H596" s="139"/>
      <c r="I596" s="139"/>
      <c r="J596" s="139"/>
      <c r="K596" s="139"/>
      <c r="L596" s="139"/>
      <c r="N596" s="139"/>
    </row>
    <row r="597" spans="3:14" hidden="1" x14ac:dyDescent="0.3">
      <c r="C597" s="139"/>
      <c r="D597" s="139"/>
      <c r="E597" s="139"/>
      <c r="F597" s="139"/>
      <c r="G597" s="139"/>
      <c r="H597" s="139"/>
      <c r="I597" s="139"/>
      <c r="J597" s="139"/>
      <c r="K597" s="139"/>
      <c r="L597" s="139"/>
      <c r="N597" s="139"/>
    </row>
    <row r="598" spans="3:14" hidden="1" x14ac:dyDescent="0.3">
      <c r="C598" s="139"/>
      <c r="D598" s="139"/>
      <c r="E598" s="139"/>
      <c r="F598" s="139"/>
      <c r="G598" s="139"/>
      <c r="H598" s="139"/>
      <c r="I598" s="139"/>
      <c r="J598" s="139"/>
      <c r="K598" s="139"/>
      <c r="L598" s="139"/>
      <c r="N598" s="139"/>
    </row>
    <row r="599" spans="3:14" hidden="1" x14ac:dyDescent="0.3">
      <c r="C599" s="139"/>
      <c r="D599" s="139"/>
      <c r="E599" s="139"/>
      <c r="F599" s="139"/>
      <c r="G599" s="139"/>
      <c r="H599" s="139"/>
      <c r="I599" s="139"/>
      <c r="J599" s="139"/>
      <c r="K599" s="139"/>
      <c r="L599" s="139"/>
      <c r="N599" s="139"/>
    </row>
    <row r="600" spans="3:14" hidden="1" x14ac:dyDescent="0.3">
      <c r="C600" s="139"/>
      <c r="D600" s="139"/>
      <c r="E600" s="139"/>
      <c r="F600" s="139"/>
      <c r="G600" s="139"/>
      <c r="H600" s="139"/>
      <c r="I600" s="139"/>
      <c r="J600" s="139"/>
      <c r="K600" s="139"/>
      <c r="L600" s="139"/>
      <c r="N600" s="139"/>
    </row>
    <row r="601" spans="3:14" hidden="1" x14ac:dyDescent="0.3">
      <c r="C601" s="139"/>
      <c r="D601" s="139"/>
      <c r="E601" s="139"/>
      <c r="F601" s="139"/>
      <c r="G601" s="139"/>
      <c r="H601" s="139"/>
      <c r="I601" s="139"/>
      <c r="J601" s="139"/>
      <c r="K601" s="139"/>
      <c r="L601" s="139"/>
      <c r="N601" s="139"/>
    </row>
    <row r="602" spans="3:14" hidden="1" x14ac:dyDescent="0.3">
      <c r="C602" s="139"/>
      <c r="D602" s="139"/>
      <c r="E602" s="139"/>
      <c r="F602" s="139"/>
      <c r="G602" s="139"/>
      <c r="H602" s="139"/>
      <c r="I602" s="139"/>
      <c r="J602" s="139"/>
      <c r="K602" s="139"/>
      <c r="L602" s="139"/>
      <c r="N602" s="139"/>
    </row>
    <row r="603" spans="3:14" hidden="1" x14ac:dyDescent="0.3">
      <c r="C603" s="139"/>
      <c r="D603" s="139"/>
      <c r="E603" s="139"/>
      <c r="F603" s="139"/>
      <c r="G603" s="139"/>
      <c r="H603" s="139"/>
      <c r="I603" s="139"/>
      <c r="J603" s="139"/>
      <c r="K603" s="139"/>
      <c r="L603" s="139"/>
      <c r="N603" s="139"/>
    </row>
    <row r="604" spans="3:14" hidden="1" x14ac:dyDescent="0.3">
      <c r="C604" s="139"/>
      <c r="D604" s="139"/>
      <c r="E604" s="139"/>
      <c r="F604" s="139"/>
      <c r="G604" s="139"/>
      <c r="H604" s="139"/>
      <c r="I604" s="139"/>
      <c r="J604" s="139"/>
      <c r="K604" s="139"/>
      <c r="L604" s="139"/>
      <c r="N604" s="139"/>
    </row>
    <row r="605" spans="3:14" hidden="1" x14ac:dyDescent="0.3">
      <c r="C605" s="139"/>
      <c r="D605" s="139"/>
      <c r="E605" s="139"/>
      <c r="F605" s="139"/>
      <c r="G605" s="139"/>
      <c r="H605" s="139"/>
      <c r="I605" s="139"/>
      <c r="J605" s="139"/>
      <c r="K605" s="139"/>
      <c r="L605" s="139"/>
      <c r="N605" s="139"/>
    </row>
    <row r="606" spans="3:14" hidden="1" x14ac:dyDescent="0.3">
      <c r="C606" s="139"/>
      <c r="D606" s="139"/>
      <c r="E606" s="139"/>
      <c r="F606" s="139"/>
      <c r="G606" s="139"/>
      <c r="H606" s="139"/>
      <c r="I606" s="139"/>
      <c r="J606" s="139"/>
      <c r="K606" s="139"/>
      <c r="L606" s="139"/>
      <c r="N606" s="139"/>
    </row>
    <row r="608" spans="3:14" x14ac:dyDescent="0.3"/>
    <row r="615" spans="3:14" hidden="1" x14ac:dyDescent="0.3">
      <c r="C615" s="139"/>
      <c r="D615" s="139"/>
      <c r="E615" s="139"/>
      <c r="F615" s="139"/>
      <c r="G615" s="139"/>
      <c r="H615" s="139"/>
      <c r="I615" s="139"/>
      <c r="J615" s="139"/>
      <c r="K615" s="139"/>
      <c r="L615" s="139"/>
      <c r="N615" s="139"/>
    </row>
    <row r="616" spans="3:14" hidden="1" x14ac:dyDescent="0.3">
      <c r="C616" s="139"/>
      <c r="D616" s="139"/>
      <c r="E616" s="139"/>
      <c r="F616" s="139"/>
      <c r="G616" s="139"/>
      <c r="H616" s="139"/>
      <c r="I616" s="139"/>
      <c r="J616" s="139"/>
      <c r="K616" s="139"/>
      <c r="L616" s="139"/>
      <c r="N616" s="139"/>
    </row>
    <row r="617" spans="3:14" hidden="1" x14ac:dyDescent="0.3">
      <c r="C617" s="139"/>
      <c r="D617" s="139"/>
      <c r="E617" s="139"/>
      <c r="F617" s="139"/>
      <c r="G617" s="139"/>
      <c r="H617" s="139"/>
      <c r="I617" s="139"/>
      <c r="J617" s="139"/>
      <c r="K617" s="139"/>
      <c r="L617" s="139"/>
      <c r="N617" s="139"/>
    </row>
    <row r="618" spans="3:14" hidden="1" x14ac:dyDescent="0.3">
      <c r="C618" s="139"/>
      <c r="D618" s="139"/>
      <c r="E618" s="139"/>
      <c r="F618" s="139"/>
      <c r="G618" s="139"/>
      <c r="H618" s="139"/>
      <c r="I618" s="139"/>
      <c r="J618" s="139"/>
      <c r="K618" s="139"/>
      <c r="L618" s="139"/>
      <c r="N618" s="139"/>
    </row>
    <row r="619" spans="3:14" hidden="1" x14ac:dyDescent="0.3">
      <c r="C619" s="139"/>
      <c r="D619" s="139"/>
      <c r="E619" s="139"/>
      <c r="F619" s="139"/>
      <c r="G619" s="139"/>
      <c r="H619" s="139"/>
      <c r="I619" s="139"/>
      <c r="J619" s="139"/>
      <c r="K619" s="139"/>
      <c r="L619" s="139"/>
      <c r="N619" s="139"/>
    </row>
    <row r="620" spans="3:14" x14ac:dyDescent="0.3"/>
    <row r="621" spans="3:14" x14ac:dyDescent="0.3"/>
    <row r="622" spans="3:14" x14ac:dyDescent="0.3"/>
    <row r="635" x14ac:dyDescent="0.3"/>
    <row r="636" x14ac:dyDescent="0.3"/>
    <row r="637" x14ac:dyDescent="0.3"/>
    <row r="638" x14ac:dyDescent="0.3"/>
    <row r="639" x14ac:dyDescent="0.3"/>
    <row r="640" x14ac:dyDescent="0.3"/>
    <row r="642" x14ac:dyDescent="0.3"/>
    <row r="643" x14ac:dyDescent="0.3"/>
    <row r="644" x14ac:dyDescent="0.3"/>
    <row r="645" x14ac:dyDescent="0.3"/>
    <row r="646" x14ac:dyDescent="0.3"/>
  </sheetData>
  <mergeCells count="8">
    <mergeCell ref="M1:P1"/>
    <mergeCell ref="A31:B31"/>
    <mergeCell ref="C33:E33"/>
    <mergeCell ref="B3:J3"/>
    <mergeCell ref="A4:A6"/>
    <mergeCell ref="C4:D4"/>
    <mergeCell ref="C5:C6"/>
    <mergeCell ref="D5:D6"/>
  </mergeCells>
  <pageMargins left="0.78740157480314965" right="0.78740157480314965" top="0.78740157480314965" bottom="0.39370078740157483" header="0.59055118110236227" footer="0.39370078740157483"/>
  <pageSetup paperSize="9" scale="54" fitToWidth="2" orientation="landscape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P2_Finansējums_2023</vt:lpstr>
      <vt:lpstr>netiešās izmaksas</vt:lpstr>
      <vt:lpstr>Izmaksas</vt:lpstr>
      <vt:lpstr>Stundas_EKII</vt:lpstr>
      <vt:lpstr>Stundas_konkursi</vt:lpstr>
      <vt:lpstr>Stundas_KPFI</vt:lpstr>
      <vt:lpstr>Izmaksas!Print_Area</vt:lpstr>
      <vt:lpstr>Stundas_EKII!Print_Area</vt:lpstr>
      <vt:lpstr>Stundas_konkursi!Print_Area</vt:lpstr>
      <vt:lpstr>Stundas_KPFI!Print_Area</vt:lpstr>
      <vt:lpstr>Stundas_KPFI!Print_Titles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Gints Kārkliņš</dc:creator>
  <cp:lastModifiedBy>Baiba Jakobsone</cp:lastModifiedBy>
  <cp:lastPrinted>2023-09-28T17:44:37Z</cp:lastPrinted>
  <dcterms:created xsi:type="dcterms:W3CDTF">2011-07-21T06:52:59Z</dcterms:created>
  <dcterms:modified xsi:type="dcterms:W3CDTF">2023-12-13T11:00:48Z</dcterms:modified>
</cp:coreProperties>
</file>